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pl\Documents\KEMPLEY PARISH COUNCIL\GOVERNANCE\ACCOUNTS\Accounts 2018-19\"/>
    </mc:Choice>
  </mc:AlternateContent>
  <xr:revisionPtr revIDLastSave="0" documentId="13_ncr:1_{113AB906-937E-493E-9CB4-90A5BEE2BAE3}" xr6:coauthVersionLast="43" xr6:coauthVersionMax="43" xr10:uidLastSave="{00000000-0000-0000-0000-000000000000}"/>
  <bookViews>
    <workbookView xWindow="-120" yWindow="-120" windowWidth="20730" windowHeight="11160" tabRatio="759" activeTab="2" xr2:uid="{00000000-000D-0000-FFFF-FFFF00000000}"/>
  </bookViews>
  <sheets>
    <sheet name="Budget 2018-19" sheetId="4" r:id="rId1"/>
    <sheet name="Bank Recon" sheetId="5" r:id="rId2"/>
    <sheet name="Monthly Accounts" sheetId="1" r:id="rId3"/>
    <sheet name="Payments &amp; Receipts" sheetId="2" r:id="rId4"/>
    <sheet name="Internal Check List" sheetId="6" r:id="rId5"/>
  </sheets>
  <definedNames>
    <definedName name="_xlnm.Print_Area" localSheetId="2">'Monthly Accounts'!$A$1:$J$50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8" i="1"/>
  <c r="F55" i="2"/>
  <c r="B40" i="1" s="1"/>
  <c r="F22" i="5"/>
  <c r="F19" i="5"/>
  <c r="I16" i="1" l="1"/>
  <c r="H20" i="1" l="1"/>
  <c r="H18" i="1" l="1"/>
  <c r="H30" i="1"/>
  <c r="B31" i="4" l="1"/>
  <c r="E29" i="4"/>
  <c r="B29" i="4"/>
  <c r="E15" i="4"/>
  <c r="E25" i="4" s="1"/>
  <c r="D14" i="4"/>
  <c r="D31" i="4" s="1"/>
  <c r="C14" i="4"/>
  <c r="C31" i="4" s="1"/>
  <c r="D11" i="4"/>
  <c r="B8" i="4"/>
  <c r="B25" i="4" s="1"/>
  <c r="B30" i="4" l="1"/>
  <c r="E30" i="4"/>
  <c r="E33" i="4" s="1"/>
  <c r="D25" i="4"/>
  <c r="D30" i="4" s="1"/>
  <c r="D32" i="4" s="1"/>
  <c r="C25" i="4"/>
  <c r="C30" i="4" s="1"/>
  <c r="D33" i="1" l="1"/>
  <c r="C33" i="1" s="1"/>
  <c r="D34" i="1"/>
  <c r="C34" i="1" s="1"/>
  <c r="D17" i="1"/>
  <c r="C17" i="1" s="1"/>
  <c r="H22" i="1" l="1"/>
  <c r="F31" i="2"/>
  <c r="F46" i="2" s="1"/>
  <c r="G22" i="1"/>
  <c r="G16" i="1"/>
  <c r="H16" i="1" l="1"/>
  <c r="F18" i="2"/>
  <c r="F57" i="2" s="1"/>
  <c r="D19" i="1" l="1"/>
  <c r="J47" i="1" l="1"/>
  <c r="G24" i="1" l="1"/>
  <c r="F47" i="1" s="1"/>
  <c r="F28" i="1"/>
  <c r="D28" i="1" s="1"/>
  <c r="F21" i="1"/>
  <c r="F35" i="1" l="1"/>
  <c r="F40" i="1" s="1"/>
  <c r="D24" i="1"/>
  <c r="C24" i="1" s="1"/>
  <c r="G35" i="1"/>
  <c r="D26" i="1"/>
  <c r="C26" i="1" s="1"/>
  <c r="I35" i="1"/>
  <c r="J35" i="1"/>
  <c r="H35" i="1"/>
  <c r="E35" i="1"/>
  <c r="B35" i="1"/>
  <c r="C19" i="1"/>
  <c r="D23" i="1"/>
  <c r="C23" i="1" s="1"/>
  <c r="F4" i="2"/>
  <c r="F59" i="2" l="1"/>
  <c r="J13" i="1"/>
  <c r="J39" i="1" s="1"/>
  <c r="G13" i="1"/>
  <c r="G39" i="1" s="1"/>
  <c r="H13" i="1"/>
  <c r="H39" i="1" s="1"/>
  <c r="I13" i="1"/>
  <c r="I39" i="1" s="1"/>
  <c r="F13" i="1"/>
  <c r="F39" i="1" s="1"/>
  <c r="E13" i="1"/>
  <c r="E39" i="1" s="1"/>
  <c r="D10" i="1"/>
  <c r="B13" i="1"/>
  <c r="D13" i="1" l="1"/>
  <c r="E26" i="5" s="1"/>
  <c r="F5" i="2"/>
  <c r="F7" i="2" s="1"/>
  <c r="C10" i="1"/>
  <c r="C13" i="1" s="1"/>
  <c r="J40" i="1"/>
  <c r="H40" i="1"/>
  <c r="I40" i="1"/>
  <c r="G40" i="1"/>
  <c r="E40" i="1"/>
  <c r="D30" i="1"/>
  <c r="D18" i="1"/>
  <c r="D31" i="1"/>
  <c r="D32" i="1"/>
  <c r="D29" i="1"/>
  <c r="D21" i="1"/>
  <c r="D22" i="1"/>
  <c r="F48" i="1" s="1"/>
  <c r="D27" i="1"/>
  <c r="D25" i="1"/>
  <c r="D16" i="1"/>
  <c r="D20" i="1"/>
  <c r="C22" i="1" l="1"/>
  <c r="F49" i="1"/>
  <c r="B46" i="1" s="1"/>
  <c r="D35" i="1"/>
  <c r="B38" i="1" s="1"/>
  <c r="C32" i="1"/>
  <c r="C16" i="1"/>
  <c r="C31" i="1"/>
  <c r="C28" i="1"/>
  <c r="C21" i="1"/>
  <c r="C18" i="1"/>
  <c r="C20" i="1"/>
  <c r="C27" i="1"/>
  <c r="C29" i="1"/>
  <c r="C30" i="1"/>
  <c r="C25" i="1"/>
  <c r="E27" i="5" l="1"/>
  <c r="C35" i="1"/>
  <c r="J49" i="1"/>
  <c r="B47" i="1" l="1"/>
  <c r="B5" i="1" l="1"/>
  <c r="B7" i="1" s="1"/>
  <c r="E38" i="1" l="1"/>
  <c r="E41" i="1" s="1"/>
  <c r="F38" i="1" s="1"/>
  <c r="F41" i="1" s="1"/>
  <c r="G38" i="1" s="1"/>
  <c r="G41" i="1" s="1"/>
  <c r="H38" i="1" s="1"/>
  <c r="H41" i="1" s="1"/>
  <c r="I38" i="1" s="1"/>
  <c r="I41" i="1" s="1"/>
  <c r="J38" i="1" s="1"/>
  <c r="J41" i="1" s="1"/>
  <c r="B39" i="1" s="1"/>
  <c r="E25" i="5"/>
  <c r="E28" i="5" s="1"/>
  <c r="B49" i="1" l="1"/>
  <c r="B48" i="1" s="1"/>
  <c r="B41" i="1"/>
  <c r="F14" i="5"/>
  <c r="F58" i="2" l="1"/>
  <c r="F6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kempl</author>
  </authors>
  <commentList>
    <comment ref="E6" authorId="0" shapeId="0" xr:uid="{4E4895CA-2881-4123-9C6F-2A8F92216FB9}">
      <text>
        <r>
          <rPr>
            <b/>
            <sz val="9"/>
            <color indexed="81"/>
            <rFont val="Tahoma"/>
            <family val="2"/>
          </rPr>
          <t>kempl:</t>
        </r>
        <r>
          <rPr>
            <sz val="9"/>
            <color indexed="81"/>
            <rFont val="Tahoma"/>
            <family val="2"/>
          </rPr>
          <t xml:space="preserve">
52 weeks x 4hrs x £10.40</t>
        </r>
      </text>
    </comment>
  </commentList>
</comments>
</file>

<file path=xl/sharedStrings.xml><?xml version="1.0" encoding="utf-8"?>
<sst xmlns="http://schemas.openxmlformats.org/spreadsheetml/2006/main" count="305" uniqueCount="196">
  <si>
    <t>Insurance</t>
  </si>
  <si>
    <t>Subscriptions</t>
  </si>
  <si>
    <t>£</t>
  </si>
  <si>
    <t>Green maintenance</t>
  </si>
  <si>
    <t>Defibrilator Maintenance</t>
  </si>
  <si>
    <t>Training</t>
  </si>
  <si>
    <t>Election Provision</t>
  </si>
  <si>
    <t>Remembrance Wreath</t>
  </si>
  <si>
    <t>Website Hosting</t>
  </si>
  <si>
    <t>Contingency</t>
  </si>
  <si>
    <t>HMRC C Davies salary</t>
  </si>
  <si>
    <t>March</t>
  </si>
  <si>
    <t>Transparency Fund</t>
  </si>
  <si>
    <t>BUDGET</t>
  </si>
  <si>
    <t>Wayleave</t>
  </si>
  <si>
    <t>Must be spent on items specific to</t>
  </si>
  <si>
    <t>website.</t>
  </si>
  <si>
    <t>To be spent on costs relating to two</t>
  </si>
  <si>
    <t>new defibrilators.</t>
  </si>
  <si>
    <t>APR/MAY</t>
  </si>
  <si>
    <t>JUN/JUL</t>
  </si>
  <si>
    <t>AUG/SEP</t>
  </si>
  <si>
    <t>OCT/NOV</t>
  </si>
  <si>
    <t>DEC/JAN</t>
  </si>
  <si>
    <t>FEB/MAR</t>
  </si>
  <si>
    <t>Community-led Plan</t>
  </si>
  <si>
    <t>Precept</t>
  </si>
  <si>
    <t>Transparency fund</t>
  </si>
  <si>
    <t>General funds</t>
  </si>
  <si>
    <t>KEMPLEY PARISH COUNCIL</t>
  </si>
  <si>
    <t>TOTAL YTD</t>
  </si>
  <si>
    <t>Village Hall Hire</t>
  </si>
  <si>
    <t>+/-</t>
  </si>
  <si>
    <t>BUDGET, INCOME &amp; EXPENDITURE</t>
  </si>
  <si>
    <t>BANK BALANCE AT START OF YEAR</t>
  </si>
  <si>
    <t>Balance on Bank Statement</t>
  </si>
  <si>
    <t>TOTALS</t>
  </si>
  <si>
    <t>Unpresented Cheques</t>
  </si>
  <si>
    <t>Other</t>
  </si>
  <si>
    <t>FUNDS AT START OF YEAR</t>
  </si>
  <si>
    <t>INCOME</t>
  </si>
  <si>
    <t>Interest/Refunds</t>
  </si>
  <si>
    <t>TOTAL INCOME</t>
  </si>
  <si>
    <t>EXPENDITURE</t>
  </si>
  <si>
    <t>TOTAL EXPENDITURE</t>
  </si>
  <si>
    <t>Balance of Income and Expenditure</t>
  </si>
  <si>
    <t>CASHFLOW:</t>
  </si>
  <si>
    <t>Prev Balance:</t>
  </si>
  <si>
    <t>Income:</t>
  </si>
  <si>
    <t>Expenditure:</t>
  </si>
  <si>
    <t>BALANCE:</t>
  </si>
  <si>
    <t>BANK BALANCE ON STATEMENT</t>
  </si>
  <si>
    <t>FODDC Precept</t>
  </si>
  <si>
    <t>CHQ</t>
  </si>
  <si>
    <t>TOTAL</t>
  </si>
  <si>
    <t>Total Payments</t>
  </si>
  <si>
    <t>Closing Bank Balance</t>
  </si>
  <si>
    <t>Less Unpresented Cheques</t>
  </si>
  <si>
    <t>PAYMENTS FROM 2017/18 PAID IN 2018/19</t>
  </si>
  <si>
    <t>Kempley Parish Council Accounts 2018/19</t>
  </si>
  <si>
    <t>Opening Balance:</t>
  </si>
  <si>
    <t>Remaining Balance:</t>
  </si>
  <si>
    <t>2018-19</t>
  </si>
  <si>
    <t>Staff costs - salary/NI/pension</t>
  </si>
  <si>
    <t>Travel Expenses</t>
  </si>
  <si>
    <t>Website Maintenance</t>
  </si>
  <si>
    <t>Annual Parish Meeting</t>
  </si>
  <si>
    <t>CHQ DATE</t>
  </si>
  <si>
    <t>PRESENTED</t>
  </si>
  <si>
    <t>Community Heartbeat</t>
  </si>
  <si>
    <t>Community First Trading</t>
  </si>
  <si>
    <t>ACCOUNTS CATEGORY</t>
  </si>
  <si>
    <t>Defibrillator Maintenance</t>
  </si>
  <si>
    <t>Cllr Robin Bennion</t>
  </si>
  <si>
    <t>Patricia Samuel</t>
  </si>
  <si>
    <t>Software (Microsoft 365)</t>
  </si>
  <si>
    <t>Arin Spencer</t>
  </si>
  <si>
    <t>Software (McAffee Antivirus)</t>
  </si>
  <si>
    <t>KVHT</t>
  </si>
  <si>
    <t>Jeff Manns</t>
  </si>
  <si>
    <t>Green Maintenance</t>
  </si>
  <si>
    <t>Poppy Wreath</t>
  </si>
  <si>
    <t>Cllr Roberts</t>
  </si>
  <si>
    <t>GAPTC</t>
  </si>
  <si>
    <t>Subscription</t>
  </si>
  <si>
    <t>C Davies</t>
  </si>
  <si>
    <t>Staff Salary and Expenses</t>
  </si>
  <si>
    <t>UNPRESENTED CHEQUES YTD</t>
  </si>
  <si>
    <t>BANK BALANCE YTD</t>
  </si>
  <si>
    <t>Funds Available YTD</t>
  </si>
  <si>
    <t>Defib Maintenance</t>
  </si>
  <si>
    <t>1&amp;1 Domain Renewal</t>
  </si>
  <si>
    <t>Clerk / Councillor Expenses</t>
  </si>
  <si>
    <t>Software Subscriptions</t>
  </si>
  <si>
    <t>Short-term Insurance</t>
  </si>
  <si>
    <t>Website Hosting &amp; Domain</t>
  </si>
  <si>
    <t>Donations</t>
  </si>
  <si>
    <t>Community Grants</t>
  </si>
  <si>
    <t>A Spencer</t>
  </si>
  <si>
    <t>Staff Salary</t>
  </si>
  <si>
    <t>PAYEE</t>
  </si>
  <si>
    <t>Spend to date</t>
  </si>
  <si>
    <t>Anticipated</t>
  </si>
  <si>
    <t>Comments</t>
  </si>
  <si>
    <t>2018/19</t>
  </si>
  <si>
    <t>year end</t>
  </si>
  <si>
    <t>2019/20</t>
  </si>
  <si>
    <t>Printouts, postage, stationery</t>
  </si>
  <si>
    <t>Travel expenses</t>
  </si>
  <si>
    <t>1&amp;1</t>
  </si>
  <si>
    <t>Microsoft Office + McAffee Antivirus</t>
  </si>
  <si>
    <t>7 meetings @ £15/meeting</t>
  </si>
  <si>
    <t>Community led plans</t>
  </si>
  <si>
    <t>Elections</t>
  </si>
  <si>
    <t>Community grants</t>
  </si>
  <si>
    <t>Grants/gifts/s106/CIL</t>
  </si>
  <si>
    <t>Transparency Fund and Easement</t>
  </si>
  <si>
    <t>Bank/investment interest</t>
  </si>
  <si>
    <t>received in 2017/18 Fin Year</t>
  </si>
  <si>
    <t>Requiring funding</t>
  </si>
  <si>
    <t>Use of ringfenced funds</t>
  </si>
  <si>
    <t>Use of reserves</t>
  </si>
  <si>
    <t>PRECEPT</t>
  </si>
  <si>
    <t>Kempley Parish Council</t>
  </si>
  <si>
    <t>Budget 2018/2019</t>
  </si>
  <si>
    <t xml:space="preserve">Proposed </t>
  </si>
  <si>
    <t>budget</t>
  </si>
  <si>
    <t>3 x Councillor Training + CiLCA</t>
  </si>
  <si>
    <t>Software</t>
  </si>
  <si>
    <t>Bank Reconciliation</t>
  </si>
  <si>
    <t>As at</t>
  </si>
  <si>
    <t>Prepared by</t>
  </si>
  <si>
    <t>(Clerk/RFO)</t>
  </si>
  <si>
    <t>Date</t>
  </si>
  <si>
    <t>Approved by</t>
  </si>
  <si>
    <t>Cheque No</t>
  </si>
  <si>
    <t>CASH BOOK</t>
  </si>
  <si>
    <t xml:space="preserve">Less:  Payments </t>
  </si>
  <si>
    <t xml:space="preserve">Add: </t>
  </si>
  <si>
    <t>Receipts in the year</t>
  </si>
  <si>
    <t>Payments in the year</t>
  </si>
  <si>
    <t>Opening Balance</t>
  </si>
  <si>
    <t>Signature:</t>
  </si>
  <si>
    <t>Current Account</t>
  </si>
  <si>
    <t>High Interest Statement</t>
  </si>
  <si>
    <t>DATE:</t>
  </si>
  <si>
    <t>MINUTE Ref:</t>
  </si>
  <si>
    <t>Net balances reconcile to the Cash Book (receipts and payments account) for the year, as follows</t>
  </si>
  <si>
    <t xml:space="preserve">Closing balance per Cash Book [Receipts and Payments </t>
  </si>
  <si>
    <t>Minute Ref:</t>
  </si>
  <si>
    <t>Royal British Legion</t>
  </si>
  <si>
    <t>SLCC</t>
  </si>
  <si>
    <t>1&amp;1 Website Builder Fee</t>
  </si>
  <si>
    <t>Website Builder Fee</t>
  </si>
  <si>
    <t>CHECKED BY:</t>
  </si>
  <si>
    <t>SIGNATURE:</t>
  </si>
  <si>
    <t>Funds Available YTD made up as follows</t>
  </si>
  <si>
    <t>PAYMENTS 2018/19</t>
  </si>
  <si>
    <t>Howell Rees</t>
  </si>
  <si>
    <t>(Vice-Chairman)</t>
  </si>
  <si>
    <t>ICO Registration Fee</t>
  </si>
  <si>
    <t>Training (Councillor)</t>
  </si>
  <si>
    <t>Training (Clerk)</t>
  </si>
  <si>
    <t>Arnold Baker LCA 11th Ed</t>
  </si>
  <si>
    <t>Balance per bank statement as at 31 March 2019</t>
  </si>
  <si>
    <t>Less any unpresented cheques at 31 March 2019</t>
  </si>
  <si>
    <t>Add any unbanked cash at 31 March 2019</t>
  </si>
  <si>
    <t>Net bank balances as at 31 March 2019</t>
  </si>
  <si>
    <t>Book] as at 31 March 2019</t>
  </si>
  <si>
    <t>Cheque Cancelled</t>
  </si>
  <si>
    <t>JP Manns</t>
  </si>
  <si>
    <t>Village Green Maintenance</t>
  </si>
  <si>
    <t>As at 31 March 2019</t>
  </si>
  <si>
    <t>Opening Bank Balance</t>
  </si>
  <si>
    <r>
      <rPr>
        <b/>
        <sz val="12"/>
        <rFont val="Arial"/>
        <family val="2"/>
      </rPr>
      <t xml:space="preserve">Internal Check List </t>
    </r>
    <r>
      <rPr>
        <sz val="12"/>
        <rFont val="Arial"/>
        <family val="2"/>
      </rPr>
      <t>(Check of accounts performed by Lead Member for Finance every 4 months)</t>
    </r>
  </si>
  <si>
    <t>All payments are authorised by two Members</t>
  </si>
  <si>
    <t>Cheque signatories have initialled the original invoice as evidence</t>
  </si>
  <si>
    <t>The cheque counterfoil initialled by the auditing Member</t>
  </si>
  <si>
    <t>Bank accounts reconciled monthly (or other - please identify)</t>
  </si>
  <si>
    <t>Payroll actioned accurately on a regular basis (state frequency)</t>
  </si>
  <si>
    <t>Payment schedule presented to full council (state frequency)</t>
  </si>
  <si>
    <t>There are separate s137 and VAT columns on the accounting spreadsheet/system</t>
  </si>
  <si>
    <t>The VAT is claimed regularly (please state frequency)</t>
  </si>
  <si>
    <t>Receipts are correctly recorded on accounts system/spreadsheet</t>
  </si>
  <si>
    <t>Receipts are reconciled against original bank statements</t>
  </si>
  <si>
    <t>For funds being transferred between accounts, a virement has been agreed and recorded by the Council</t>
  </si>
  <si>
    <t>A reconciliation of accounts is presented to Council regularly (please state frequency and date of last one)</t>
  </si>
  <si>
    <t>Internal checks occur (state frequency)</t>
  </si>
  <si>
    <t>Date:</t>
  </si>
  <si>
    <t xml:space="preserve">Auditing Member: </t>
  </si>
  <si>
    <t>Cllr Howell Rees</t>
  </si>
  <si>
    <t>Any other comments:</t>
  </si>
  <si>
    <t>YES</t>
  </si>
  <si>
    <t>NO</t>
  </si>
  <si>
    <t>Comment</t>
  </si>
  <si>
    <t>Payments in system/spreadsheet/cashbook labelled accurately with the relevant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</si>
</sst>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_-* #,##0.00_-;[Red]\-* #,##0.00_-;_-* #,##0.00_-"/>
    <numFmt numFmtId="165" formatCode="_-[$£-809]* #,##0.00_-;\-[$£-809]* #,##0.00_-;_-[$£-809]* &quot;-&quot;??_-;_-@_-"/>
    <numFmt numFmtId="166" formatCode="[$-F800]dddd\,\ mmmm\ dd\,\ yyyy"/>
    <numFmt numFmtId="167" formatCode="#,##0.00;\(#,##0.0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/>
    <xf numFmtId="0" fontId="4" fillId="10" borderId="15" xfId="0" applyFont="1" applyFill="1" applyBorder="1"/>
    <xf numFmtId="0" fontId="4" fillId="10" borderId="21" xfId="0" applyFont="1" applyFill="1" applyBorder="1"/>
    <xf numFmtId="0" fontId="4" fillId="3" borderId="15" xfId="0" applyFont="1" applyFill="1" applyBorder="1"/>
    <xf numFmtId="4" fontId="5" fillId="3" borderId="2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5" xfId="0" applyBorder="1"/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0" fontId="0" fillId="3" borderId="1" xfId="0" applyFill="1" applyBorder="1"/>
    <xf numFmtId="0" fontId="0" fillId="3" borderId="15" xfId="0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23" xfId="0" applyBorder="1"/>
    <xf numFmtId="0" fontId="0" fillId="0" borderId="2" xfId="0" applyBorder="1"/>
    <xf numFmtId="0" fontId="0" fillId="0" borderId="21" xfId="0" applyBorder="1"/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/>
    <xf numFmtId="0" fontId="0" fillId="0" borderId="15" xfId="0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14" fontId="6" fillId="0" borderId="0" xfId="0" applyNumberFormat="1" applyFont="1"/>
    <xf numFmtId="14" fontId="4" fillId="0" borderId="0" xfId="0" applyNumberFormat="1" applyFont="1"/>
    <xf numFmtId="14" fontId="5" fillId="10" borderId="29" xfId="0" applyNumberFormat="1" applyFont="1" applyFill="1" applyBorder="1"/>
    <xf numFmtId="14" fontId="4" fillId="0" borderId="0" xfId="0" applyNumberFormat="1" applyFont="1" applyAlignment="1">
      <alignment horizontal="left"/>
    </xf>
    <xf numFmtId="14" fontId="0" fillId="0" borderId="27" xfId="0" applyNumberFormat="1" applyBorder="1"/>
    <xf numFmtId="14" fontId="5" fillId="3" borderId="29" xfId="0" applyNumberFormat="1" applyFont="1" applyFill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  <xf numFmtId="14" fontId="4" fillId="0" borderId="18" xfId="0" quotePrefix="1" applyNumberFormat="1" applyFont="1" applyBorder="1" applyAlignment="1">
      <alignment horizontal="left"/>
    </xf>
    <xf numFmtId="14" fontId="9" fillId="3" borderId="29" xfId="0" applyNumberFormat="1" applyFont="1" applyFill="1" applyBorder="1" applyAlignment="1">
      <alignment horizontal="left"/>
    </xf>
    <xf numFmtId="14" fontId="9" fillId="0" borderId="15" xfId="0" applyNumberFormat="1" applyFont="1" applyBorder="1" applyAlignment="1">
      <alignment horizontal="left"/>
    </xf>
    <xf numFmtId="14" fontId="4" fillId="0" borderId="18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4" fillId="0" borderId="22" xfId="0" applyNumberFormat="1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14" fontId="4" fillId="0" borderId="27" xfId="0" applyNumberFormat="1" applyFont="1" applyBorder="1" applyAlignment="1">
      <alignment horizontal="left"/>
    </xf>
    <xf numFmtId="14" fontId="0" fillId="0" borderId="29" xfId="0" applyNumberFormat="1" applyBorder="1" applyAlignment="1">
      <alignment horizontal="left"/>
    </xf>
    <xf numFmtId="14" fontId="5" fillId="3" borderId="15" xfId="0" applyNumberFormat="1" applyFont="1" applyFill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26" xfId="0" applyFont="1" applyBorder="1"/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1" fillId="11" borderId="1" xfId="0" applyFont="1" applyFill="1" applyBorder="1"/>
    <xf numFmtId="0" fontId="11" fillId="0" borderId="1" xfId="0" applyFont="1" applyBorder="1"/>
    <xf numFmtId="0" fontId="11" fillId="12" borderId="1" xfId="0" applyFont="1" applyFill="1" applyBorder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9" borderId="1" xfId="0" applyFont="1" applyFill="1" applyBorder="1"/>
    <xf numFmtId="0" fontId="12" fillId="0" borderId="1" xfId="0" applyFont="1" applyBorder="1"/>
    <xf numFmtId="0" fontId="12" fillId="8" borderId="1" xfId="0" applyFont="1" applyFill="1" applyBorder="1"/>
    <xf numFmtId="1" fontId="12" fillId="0" borderId="1" xfId="0" applyNumberFormat="1" applyFont="1" applyBorder="1"/>
    <xf numFmtId="1" fontId="12" fillId="8" borderId="1" xfId="0" applyNumberFormat="1" applyFont="1" applyFill="1" applyBorder="1"/>
    <xf numFmtId="1" fontId="12" fillId="9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11" borderId="1" xfId="0" applyFont="1" applyFill="1" applyBorder="1"/>
    <xf numFmtId="1" fontId="12" fillId="11" borderId="1" xfId="0" applyNumberFormat="1" applyFont="1" applyFill="1" applyBorder="1"/>
    <xf numFmtId="0" fontId="12" fillId="12" borderId="1" xfId="0" applyFont="1" applyFill="1" applyBorder="1"/>
    <xf numFmtId="0" fontId="12" fillId="11" borderId="18" xfId="0" applyFont="1" applyFill="1" applyBorder="1"/>
    <xf numFmtId="0" fontId="19" fillId="0" borderId="0" xfId="0" applyFont="1" applyAlignment="1">
      <alignment vertical="center"/>
    </xf>
    <xf numFmtId="16" fontId="19" fillId="0" borderId="0" xfId="0" applyNumberFormat="1" applyFont="1" applyAlignment="1">
      <alignment vertical="center"/>
    </xf>
    <xf numFmtId="0" fontId="18" fillId="13" borderId="15" xfId="0" applyFont="1" applyFill="1" applyBorder="1" applyAlignment="1">
      <alignment vertical="center"/>
    </xf>
    <xf numFmtId="0" fontId="19" fillId="13" borderId="15" xfId="0" applyFont="1" applyFill="1" applyBorder="1" applyAlignment="1">
      <alignment vertical="center"/>
    </xf>
    <xf numFmtId="0" fontId="19" fillId="13" borderId="29" xfId="0" applyFont="1" applyFill="1" applyBorder="1" applyAlignment="1">
      <alignment vertical="center"/>
    </xf>
    <xf numFmtId="0" fontId="19" fillId="13" borderId="21" xfId="0" applyFont="1" applyFill="1" applyBorder="1" applyAlignment="1">
      <alignment vertical="center"/>
    </xf>
    <xf numFmtId="0" fontId="20" fillId="13" borderId="29" xfId="0" applyFont="1" applyFill="1" applyBorder="1" applyAlignment="1">
      <alignment vertical="center"/>
    </xf>
    <xf numFmtId="0" fontId="20" fillId="13" borderId="15" xfId="0" applyFont="1" applyFill="1" applyBorder="1" applyAlignment="1">
      <alignment horizontal="right" vertical="center"/>
    </xf>
    <xf numFmtId="166" fontId="20" fillId="13" borderId="21" xfId="0" applyNumberFormat="1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vertical="center"/>
    </xf>
    <xf numFmtId="0" fontId="15" fillId="13" borderId="23" xfId="0" applyFont="1" applyFill="1" applyBorder="1" applyAlignment="1">
      <alignment vertical="center"/>
    </xf>
    <xf numFmtId="0" fontId="15" fillId="13" borderId="24" xfId="0" applyFont="1" applyFill="1" applyBorder="1" applyAlignment="1">
      <alignment vertical="center"/>
    </xf>
    <xf numFmtId="0" fontId="15" fillId="13" borderId="27" xfId="0" applyFont="1" applyFill="1" applyBorder="1" applyAlignment="1">
      <alignment vertical="center"/>
    </xf>
    <xf numFmtId="0" fontId="15" fillId="13" borderId="2" xfId="0" applyFont="1" applyFill="1" applyBorder="1" applyAlignment="1">
      <alignment vertical="center"/>
    </xf>
    <xf numFmtId="14" fontId="15" fillId="13" borderId="2" xfId="0" applyNumberFormat="1" applyFont="1" applyFill="1" applyBorder="1" applyAlignment="1">
      <alignment horizontal="left" vertical="center"/>
    </xf>
    <xf numFmtId="0" fontId="15" fillId="13" borderId="28" xfId="0" applyFont="1" applyFill="1" applyBorder="1" applyAlignment="1">
      <alignment vertical="center"/>
    </xf>
    <xf numFmtId="0" fontId="15" fillId="13" borderId="29" xfId="0" applyFont="1" applyFill="1" applyBorder="1" applyAlignment="1">
      <alignment vertical="center"/>
    </xf>
    <xf numFmtId="0" fontId="15" fillId="13" borderId="15" xfId="0" applyFont="1" applyFill="1" applyBorder="1" applyAlignment="1">
      <alignment vertical="center"/>
    </xf>
    <xf numFmtId="0" fontId="15" fillId="13" borderId="21" xfId="0" applyFont="1" applyFill="1" applyBorder="1" applyAlignment="1">
      <alignment vertical="center"/>
    </xf>
    <xf numFmtId="0" fontId="16" fillId="13" borderId="29" xfId="0" applyFont="1" applyFill="1" applyBorder="1" applyAlignment="1">
      <alignment vertical="center"/>
    </xf>
    <xf numFmtId="165" fontId="16" fillId="13" borderId="1" xfId="0" applyNumberFormat="1" applyFont="1" applyFill="1" applyBorder="1" applyAlignment="1">
      <alignment horizontal="center" vertical="center"/>
    </xf>
    <xf numFmtId="165" fontId="16" fillId="13" borderId="2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167" fontId="15" fillId="13" borderId="18" xfId="0" applyNumberFormat="1" applyFont="1" applyFill="1" applyBorder="1" applyAlignment="1">
      <alignment vertical="center"/>
    </xf>
    <xf numFmtId="167" fontId="15" fillId="13" borderId="1" xfId="0" applyNumberFormat="1" applyFont="1" applyFill="1" applyBorder="1" applyAlignment="1">
      <alignment vertical="center"/>
    </xf>
    <xf numFmtId="167" fontId="15" fillId="13" borderId="21" xfId="0" applyNumberFormat="1" applyFont="1" applyFill="1" applyBorder="1" applyAlignment="1">
      <alignment vertical="center"/>
    </xf>
    <xf numFmtId="4" fontId="16" fillId="13" borderId="21" xfId="0" applyNumberFormat="1" applyFont="1" applyFill="1" applyBorder="1" applyAlignment="1">
      <alignment vertical="center"/>
    </xf>
    <xf numFmtId="0" fontId="21" fillId="13" borderId="29" xfId="0" applyFont="1" applyFill="1" applyBorder="1" applyAlignment="1">
      <alignment vertical="center"/>
    </xf>
    <xf numFmtId="0" fontId="17" fillId="13" borderId="15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21" fillId="13" borderId="21" xfId="0" applyFont="1" applyFill="1" applyBorder="1" applyAlignment="1">
      <alignment vertical="center"/>
    </xf>
    <xf numFmtId="0" fontId="15" fillId="13" borderId="25" xfId="0" applyFont="1" applyFill="1" applyBorder="1" applyAlignment="1">
      <alignment vertical="center"/>
    </xf>
    <xf numFmtId="0" fontId="15" fillId="13" borderId="0" xfId="0" applyFont="1" applyFill="1" applyAlignment="1">
      <alignment vertical="center"/>
    </xf>
    <xf numFmtId="0" fontId="15" fillId="13" borderId="26" xfId="0" applyFont="1" applyFill="1" applyBorder="1" applyAlignment="1">
      <alignment vertical="center"/>
    </xf>
    <xf numFmtId="167" fontId="15" fillId="13" borderId="25" xfId="0" applyNumberFormat="1" applyFont="1" applyFill="1" applyBorder="1" applyAlignment="1">
      <alignment vertical="center"/>
    </xf>
    <xf numFmtId="167" fontId="15" fillId="13" borderId="27" xfId="0" applyNumberFormat="1" applyFont="1" applyFill="1" applyBorder="1" applyAlignment="1">
      <alignment vertical="center"/>
    </xf>
    <xf numFmtId="0" fontId="16" fillId="13" borderId="22" xfId="0" applyFont="1" applyFill="1" applyBorder="1" applyAlignment="1">
      <alignment vertical="center"/>
    </xf>
    <xf numFmtId="167" fontId="16" fillId="13" borderId="22" xfId="0" applyNumberFormat="1" applyFont="1" applyFill="1" applyBorder="1" applyAlignment="1">
      <alignment vertical="center"/>
    </xf>
    <xf numFmtId="0" fontId="16" fillId="13" borderId="27" xfId="0" applyFont="1" applyFill="1" applyBorder="1" applyAlignment="1">
      <alignment vertical="center"/>
    </xf>
    <xf numFmtId="0" fontId="22" fillId="13" borderId="29" xfId="0" applyFont="1" applyFill="1" applyBorder="1" applyAlignment="1">
      <alignment vertical="center"/>
    </xf>
    <xf numFmtId="2" fontId="15" fillId="13" borderId="1" xfId="0" applyNumberFormat="1" applyFont="1" applyFill="1" applyBorder="1" applyAlignment="1">
      <alignment vertical="center"/>
    </xf>
    <xf numFmtId="2" fontId="15" fillId="13" borderId="21" xfId="0" applyNumberFormat="1" applyFont="1" applyFill="1" applyBorder="1" applyAlignment="1">
      <alignment vertical="center"/>
    </xf>
    <xf numFmtId="164" fontId="23" fillId="0" borderId="0" xfId="1" applyNumberFormat="1" applyFont="1"/>
    <xf numFmtId="164" fontId="24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164" fontId="5" fillId="0" borderId="1" xfId="1" applyNumberFormat="1" applyFont="1" applyBorder="1"/>
    <xf numFmtId="164" fontId="5" fillId="5" borderId="1" xfId="1" applyNumberFormat="1" applyFont="1" applyFill="1" applyBorder="1" applyAlignment="1">
      <alignment horizontal="center"/>
    </xf>
    <xf numFmtId="164" fontId="4" fillId="0" borderId="22" xfId="1" applyNumberFormat="1" applyFont="1" applyBorder="1"/>
    <xf numFmtId="164" fontId="4" fillId="0" borderId="23" xfId="1" applyNumberFormat="1" applyFont="1" applyBorder="1"/>
    <xf numFmtId="164" fontId="4" fillId="0" borderId="24" xfId="1" applyNumberFormat="1" applyFont="1" applyBorder="1"/>
    <xf numFmtId="164" fontId="4" fillId="0" borderId="19" xfId="1" applyNumberFormat="1" applyFont="1" applyBorder="1"/>
    <xf numFmtId="164" fontId="5" fillId="5" borderId="12" xfId="1" applyNumberFormat="1" applyFont="1" applyFill="1" applyBorder="1"/>
    <xf numFmtId="164" fontId="4" fillId="0" borderId="25" xfId="1" applyNumberFormat="1" applyFont="1" applyBorder="1"/>
    <xf numFmtId="164" fontId="4" fillId="0" borderId="2" xfId="1" applyNumberFormat="1" applyFont="1" applyBorder="1"/>
    <xf numFmtId="164" fontId="4" fillId="0" borderId="28" xfId="1" applyNumberFormat="1" applyFont="1" applyBorder="1"/>
    <xf numFmtId="164" fontId="4" fillId="0" borderId="20" xfId="1" applyNumberFormat="1" applyFont="1" applyBorder="1"/>
    <xf numFmtId="164" fontId="4" fillId="5" borderId="17" xfId="1" applyNumberFormat="1" applyFont="1" applyFill="1" applyBorder="1"/>
    <xf numFmtId="164" fontId="4" fillId="0" borderId="26" xfId="1" applyNumberFormat="1" applyFont="1" applyBorder="1"/>
    <xf numFmtId="164" fontId="4" fillId="0" borderId="18" xfId="1" applyNumberFormat="1" applyFont="1" applyBorder="1"/>
    <xf numFmtId="164" fontId="4" fillId="5" borderId="18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25" fillId="4" borderId="1" xfId="1" applyNumberFormat="1" applyFont="1" applyFill="1" applyBorder="1"/>
    <xf numFmtId="164" fontId="4" fillId="0" borderId="42" xfId="1" applyNumberFormat="1" applyFont="1" applyBorder="1"/>
    <xf numFmtId="164" fontId="4" fillId="0" borderId="39" xfId="1" applyNumberFormat="1" applyFont="1" applyBorder="1"/>
    <xf numFmtId="164" fontId="5" fillId="9" borderId="1" xfId="1" applyNumberFormat="1" applyFont="1" applyFill="1" applyBorder="1" applyAlignment="1">
      <alignment horizontal="center"/>
    </xf>
    <xf numFmtId="164" fontId="5" fillId="0" borderId="21" xfId="1" quotePrefix="1" applyNumberFormat="1" applyFont="1" applyBorder="1" applyAlignment="1">
      <alignment horizontal="center" wrapText="1"/>
    </xf>
    <xf numFmtId="164" fontId="5" fillId="10" borderId="1" xfId="1" applyNumberFormat="1" applyFont="1" applyFill="1" applyBorder="1" applyAlignment="1">
      <alignment horizontal="center"/>
    </xf>
    <xf numFmtId="164" fontId="5" fillId="8" borderId="11" xfId="1" applyNumberFormat="1" applyFont="1" applyFill="1" applyBorder="1" applyAlignment="1">
      <alignment horizontal="center" wrapText="1"/>
    </xf>
    <xf numFmtId="164" fontId="5" fillId="8" borderId="10" xfId="1" applyNumberFormat="1" applyFont="1" applyFill="1" applyBorder="1" applyAlignment="1">
      <alignment horizontal="center" wrapText="1"/>
    </xf>
    <xf numFmtId="164" fontId="5" fillId="8" borderId="9" xfId="1" applyNumberFormat="1" applyFont="1" applyFill="1" applyBorder="1" applyAlignment="1">
      <alignment horizontal="center" wrapText="1"/>
    </xf>
    <xf numFmtId="164" fontId="4" fillId="9" borderId="12" xfId="1" applyNumberFormat="1" applyFont="1" applyFill="1" applyBorder="1"/>
    <xf numFmtId="164" fontId="4" fillId="0" borderId="12" xfId="1" applyNumberFormat="1" applyFont="1" applyBorder="1"/>
    <xf numFmtId="164" fontId="4" fillId="10" borderId="12" xfId="1" applyNumberFormat="1" applyFont="1" applyFill="1" applyBorder="1"/>
    <xf numFmtId="164" fontId="4" fillId="8" borderId="22" xfId="1" applyNumberFormat="1" applyFont="1" applyFill="1" applyBorder="1"/>
    <xf numFmtId="164" fontId="4" fillId="8" borderId="23" xfId="1" applyNumberFormat="1" applyFont="1" applyFill="1" applyBorder="1"/>
    <xf numFmtId="164" fontId="4" fillId="8" borderId="24" xfId="1" applyNumberFormat="1" applyFont="1" applyFill="1" applyBorder="1"/>
    <xf numFmtId="164" fontId="4" fillId="9" borderId="20" xfId="1" applyNumberFormat="1" applyFont="1" applyFill="1" applyBorder="1"/>
    <xf numFmtId="164" fontId="4" fillId="10" borderId="20" xfId="1" applyNumberFormat="1" applyFont="1" applyFill="1" applyBorder="1"/>
    <xf numFmtId="164" fontId="4" fillId="8" borderId="25" xfId="1" applyNumberFormat="1" applyFont="1" applyFill="1" applyBorder="1"/>
    <xf numFmtId="164" fontId="4" fillId="8" borderId="0" xfId="1" applyNumberFormat="1" applyFont="1" applyFill="1"/>
    <xf numFmtId="164" fontId="4" fillId="8" borderId="26" xfId="1" applyNumberFormat="1" applyFont="1" applyFill="1" applyBorder="1"/>
    <xf numFmtId="164" fontId="4" fillId="9" borderId="18" xfId="1" applyNumberFormat="1" applyFont="1" applyFill="1" applyBorder="1"/>
    <xf numFmtId="164" fontId="4" fillId="10" borderId="18" xfId="1" applyNumberFormat="1" applyFont="1" applyFill="1" applyBorder="1"/>
    <xf numFmtId="164" fontId="4" fillId="8" borderId="27" xfId="1" applyNumberFormat="1" applyFont="1" applyFill="1" applyBorder="1"/>
    <xf numFmtId="164" fontId="4" fillId="8" borderId="2" xfId="1" applyNumberFormat="1" applyFont="1" applyFill="1" applyBorder="1"/>
    <xf numFmtId="164" fontId="4" fillId="8" borderId="28" xfId="1" applyNumberFormat="1" applyFont="1" applyFill="1" applyBorder="1"/>
    <xf numFmtId="164" fontId="5" fillId="9" borderId="1" xfId="1" applyNumberFormat="1" applyFont="1" applyFill="1" applyBorder="1"/>
    <xf numFmtId="164" fontId="5" fillId="10" borderId="1" xfId="1" applyNumberFormat="1" applyFont="1" applyFill="1" applyBorder="1"/>
    <xf numFmtId="164" fontId="4" fillId="8" borderId="29" xfId="1" applyNumberFormat="1" applyFont="1" applyFill="1" applyBorder="1"/>
    <xf numFmtId="164" fontId="4" fillId="8" borderId="15" xfId="1" applyNumberFormat="1" applyFont="1" applyFill="1" applyBorder="1"/>
    <xf numFmtId="164" fontId="4" fillId="8" borderId="21" xfId="1" applyNumberFormat="1" applyFont="1" applyFill="1" applyBorder="1"/>
    <xf numFmtId="164" fontId="5" fillId="3" borderId="1" xfId="1" applyNumberFormat="1" applyFont="1" applyFill="1" applyBorder="1" applyAlignment="1">
      <alignment horizontal="center" wrapText="1"/>
    </xf>
    <xf numFmtId="164" fontId="5" fillId="7" borderId="11" xfId="1" applyNumberFormat="1" applyFont="1" applyFill="1" applyBorder="1" applyAlignment="1">
      <alignment horizontal="center" wrapText="1"/>
    </xf>
    <xf numFmtId="164" fontId="5" fillId="7" borderId="10" xfId="1" applyNumberFormat="1" applyFont="1" applyFill="1" applyBorder="1" applyAlignment="1">
      <alignment horizontal="center" wrapText="1"/>
    </xf>
    <xf numFmtId="164" fontId="5" fillId="7" borderId="9" xfId="1" applyNumberFormat="1" applyFont="1" applyFill="1" applyBorder="1" applyAlignment="1">
      <alignment horizontal="center" wrapText="1"/>
    </xf>
    <xf numFmtId="164" fontId="4" fillId="9" borderId="19" xfId="1" applyNumberFormat="1" applyFont="1" applyFill="1" applyBorder="1"/>
    <xf numFmtId="164" fontId="4" fillId="3" borderId="19" xfId="1" applyNumberFormat="1" applyFont="1" applyFill="1" applyBorder="1"/>
    <xf numFmtId="164" fontId="4" fillId="7" borderId="38" xfId="1" applyNumberFormat="1" applyFont="1" applyFill="1" applyBorder="1"/>
    <xf numFmtId="164" fontId="4" fillId="7" borderId="34" xfId="1" applyNumberFormat="1" applyFont="1" applyFill="1" applyBorder="1"/>
    <xf numFmtId="164" fontId="4" fillId="7" borderId="35" xfId="1" applyNumberFormat="1" applyFont="1" applyFill="1" applyBorder="1"/>
    <xf numFmtId="164" fontId="4" fillId="0" borderId="13" xfId="1" applyNumberFormat="1" applyFont="1" applyBorder="1"/>
    <xf numFmtId="164" fontId="4" fillId="9" borderId="13" xfId="1" applyNumberFormat="1" applyFont="1" applyFill="1" applyBorder="1"/>
    <xf numFmtId="164" fontId="4" fillId="0" borderId="31" xfId="1" applyNumberFormat="1" applyFont="1" applyBorder="1"/>
    <xf numFmtId="164" fontId="4" fillId="3" borderId="13" xfId="1" applyNumberFormat="1" applyFont="1" applyFill="1" applyBorder="1"/>
    <xf numFmtId="164" fontId="4" fillId="7" borderId="6" xfId="1" applyNumberFormat="1" applyFont="1" applyFill="1" applyBorder="1"/>
    <xf numFmtId="164" fontId="4" fillId="7" borderId="4" xfId="1" applyNumberFormat="1" applyFont="1" applyFill="1" applyBorder="1"/>
    <xf numFmtId="164" fontId="4" fillId="7" borderId="7" xfId="1" applyNumberFormat="1" applyFont="1" applyFill="1" applyBorder="1"/>
    <xf numFmtId="164" fontId="4" fillId="0" borderId="33" xfId="1" applyNumberFormat="1" applyFont="1" applyBorder="1"/>
    <xf numFmtId="164" fontId="4" fillId="9" borderId="33" xfId="1" applyNumberFormat="1" applyFont="1" applyFill="1" applyBorder="1"/>
    <xf numFmtId="164" fontId="4" fillId="0" borderId="30" xfId="1" applyNumberFormat="1" applyFont="1" applyBorder="1"/>
    <xf numFmtId="164" fontId="4" fillId="3" borderId="33" xfId="1" applyNumberFormat="1" applyFont="1" applyFill="1" applyBorder="1"/>
    <xf numFmtId="164" fontId="4" fillId="7" borderId="36" xfId="1" applyNumberFormat="1" applyFont="1" applyFill="1" applyBorder="1"/>
    <xf numFmtId="164" fontId="4" fillId="7" borderId="5" xfId="1" applyNumberFormat="1" applyFont="1" applyFill="1" applyBorder="1"/>
    <xf numFmtId="164" fontId="4" fillId="7" borderId="37" xfId="1" applyNumberFormat="1" applyFont="1" applyFill="1" applyBorder="1"/>
    <xf numFmtId="164" fontId="4" fillId="0" borderId="17" xfId="1" applyNumberFormat="1" applyFont="1" applyBorder="1"/>
    <xf numFmtId="164" fontId="4" fillId="9" borderId="17" xfId="1" applyNumberFormat="1" applyFont="1" applyFill="1" applyBorder="1"/>
    <xf numFmtId="164" fontId="4" fillId="0" borderId="32" xfId="1" applyNumberFormat="1" applyFont="1" applyBorder="1"/>
    <xf numFmtId="164" fontId="4" fillId="3" borderId="17" xfId="1" applyNumberFormat="1" applyFont="1" applyFill="1" applyBorder="1"/>
    <xf numFmtId="164" fontId="4" fillId="7" borderId="40" xfId="1" applyNumberFormat="1" applyFont="1" applyFill="1" applyBorder="1"/>
    <xf numFmtId="164" fontId="4" fillId="7" borderId="16" xfId="1" applyNumberFormat="1" applyFont="1" applyFill="1" applyBorder="1"/>
    <xf numFmtId="164" fontId="4" fillId="7" borderId="41" xfId="1" applyNumberFormat="1" applyFont="1" applyFill="1" applyBorder="1"/>
    <xf numFmtId="164" fontId="5" fillId="0" borderId="21" xfId="1" applyNumberFormat="1" applyFont="1" applyBorder="1"/>
    <xf numFmtId="164" fontId="5" fillId="3" borderId="1" xfId="1" applyNumberFormat="1" applyFont="1" applyFill="1" applyBorder="1"/>
    <xf numFmtId="164" fontId="5" fillId="7" borderId="8" xfId="1" applyNumberFormat="1" applyFont="1" applyFill="1" applyBorder="1"/>
    <xf numFmtId="164" fontId="5" fillId="7" borderId="10" xfId="1" applyNumberFormat="1" applyFont="1" applyFill="1" applyBorder="1"/>
    <xf numFmtId="164" fontId="5" fillId="7" borderId="9" xfId="1" applyNumberFormat="1" applyFont="1" applyFill="1" applyBorder="1"/>
    <xf numFmtId="164" fontId="5" fillId="5" borderId="1" xfId="1" applyNumberFormat="1" applyFont="1" applyFill="1" applyBorder="1" applyAlignment="1">
      <alignment horizontal="right"/>
    </xf>
    <xf numFmtId="164" fontId="5" fillId="6" borderId="11" xfId="1" applyNumberFormat="1" applyFont="1" applyFill="1" applyBorder="1" applyAlignment="1">
      <alignment horizontal="center" wrapText="1"/>
    </xf>
    <xf numFmtId="164" fontId="5" fillId="6" borderId="10" xfId="1" applyNumberFormat="1" applyFont="1" applyFill="1" applyBorder="1" applyAlignment="1">
      <alignment horizontal="center" wrapText="1"/>
    </xf>
    <xf numFmtId="164" fontId="5" fillId="6" borderId="9" xfId="1" applyNumberFormat="1" applyFont="1" applyFill="1" applyBorder="1" applyAlignment="1">
      <alignment horizontal="center" wrapText="1"/>
    </xf>
    <xf numFmtId="164" fontId="4" fillId="5" borderId="19" xfId="1" applyNumberFormat="1" applyFont="1" applyFill="1" applyBorder="1"/>
    <xf numFmtId="164" fontId="4" fillId="5" borderId="19" xfId="1" applyNumberFormat="1" applyFont="1" applyFill="1" applyBorder="1" applyAlignment="1">
      <alignment horizontal="right"/>
    </xf>
    <xf numFmtId="164" fontId="4" fillId="6" borderId="22" xfId="1" applyNumberFormat="1" applyFont="1" applyFill="1" applyBorder="1"/>
    <xf numFmtId="164" fontId="4" fillId="6" borderId="23" xfId="1" applyNumberFormat="1" applyFont="1" applyFill="1" applyBorder="1"/>
    <xf numFmtId="164" fontId="4" fillId="6" borderId="24" xfId="1" applyNumberFormat="1" applyFont="1" applyFill="1" applyBorder="1"/>
    <xf numFmtId="164" fontId="4" fillId="5" borderId="20" xfId="1" applyNumberFormat="1" applyFont="1" applyFill="1" applyBorder="1" applyAlignment="1">
      <alignment horizontal="right"/>
    </xf>
    <xf numFmtId="164" fontId="4" fillId="6" borderId="25" xfId="1" applyNumberFormat="1" applyFont="1" applyFill="1" applyBorder="1"/>
    <xf numFmtId="164" fontId="4" fillId="6" borderId="0" xfId="1" applyNumberFormat="1" applyFont="1" applyFill="1"/>
    <xf numFmtId="164" fontId="4" fillId="6" borderId="26" xfId="1" applyNumberFormat="1" applyFont="1" applyFill="1" applyBorder="1"/>
    <xf numFmtId="164" fontId="4" fillId="5" borderId="18" xfId="1" applyNumberFormat="1" applyFont="1" applyFill="1" applyBorder="1" applyAlignment="1">
      <alignment horizontal="right"/>
    </xf>
    <xf numFmtId="164" fontId="4" fillId="6" borderId="2" xfId="1" applyNumberFormat="1" applyFont="1" applyFill="1" applyBorder="1"/>
    <xf numFmtId="164" fontId="4" fillId="6" borderId="28" xfId="1" applyNumberFormat="1" applyFont="1" applyFill="1" applyBorder="1"/>
    <xf numFmtId="164" fontId="5" fillId="5" borderId="1" xfId="1" applyNumberFormat="1" applyFont="1" applyFill="1" applyBorder="1"/>
    <xf numFmtId="164" fontId="5" fillId="5" borderId="29" xfId="1" applyNumberFormat="1" applyFont="1" applyFill="1" applyBorder="1" applyAlignment="1">
      <alignment horizontal="right"/>
    </xf>
    <xf numFmtId="164" fontId="4" fillId="6" borderId="29" xfId="1" applyNumberFormat="1" applyFont="1" applyFill="1" applyBorder="1"/>
    <xf numFmtId="164" fontId="4" fillId="6" borderId="15" xfId="1" applyNumberFormat="1" applyFont="1" applyFill="1" applyBorder="1"/>
    <xf numFmtId="164" fontId="4" fillId="6" borderId="21" xfId="1" applyNumberFormat="1" applyFont="1" applyFill="1" applyBorder="1"/>
    <xf numFmtId="164" fontId="26" fillId="0" borderId="43" xfId="1" applyNumberFormat="1" applyFont="1" applyBorder="1"/>
    <xf numFmtId="164" fontId="5" fillId="2" borderId="0" xfId="1" applyNumberFormat="1" applyFont="1" applyFill="1"/>
    <xf numFmtId="164" fontId="4" fillId="2" borderId="0" xfId="1" applyNumberFormat="1" applyFont="1" applyFill="1"/>
    <xf numFmtId="164" fontId="5" fillId="2" borderId="0" xfId="1" applyNumberFormat="1" applyFont="1" applyFill="1" applyAlignment="1">
      <alignment horizontal="left"/>
    </xf>
    <xf numFmtId="164" fontId="4" fillId="0" borderId="43" xfId="1" applyNumberFormat="1" applyFont="1" applyBorder="1"/>
    <xf numFmtId="164" fontId="27" fillId="2" borderId="0" xfId="1" applyNumberFormat="1" applyFont="1" applyFill="1"/>
    <xf numFmtId="164" fontId="27" fillId="2" borderId="0" xfId="1" applyNumberFormat="1" applyFont="1" applyFill="1" applyAlignment="1">
      <alignment horizontal="left"/>
    </xf>
    <xf numFmtId="164" fontId="26" fillId="5" borderId="1" xfId="1" applyNumberFormat="1" applyFont="1" applyFill="1" applyBorder="1"/>
    <xf numFmtId="164" fontId="4" fillId="5" borderId="12" xfId="1" applyNumberFormat="1" applyFont="1" applyFill="1" applyBorder="1"/>
    <xf numFmtId="164" fontId="4" fillId="5" borderId="13" xfId="1" applyNumberFormat="1" applyFont="1" applyFill="1" applyBorder="1"/>
    <xf numFmtId="164" fontId="4" fillId="0" borderId="14" xfId="1" applyNumberFormat="1" applyFont="1" applyBorder="1"/>
    <xf numFmtId="164" fontId="4" fillId="5" borderId="14" xfId="1" applyNumberFormat="1" applyFont="1" applyFill="1" applyBorder="1"/>
    <xf numFmtId="164" fontId="4" fillId="2" borderId="2" xfId="1" applyNumberFormat="1" applyFont="1" applyFill="1" applyBorder="1"/>
    <xf numFmtId="164" fontId="4" fillId="2" borderId="0" xfId="1" applyNumberFormat="1" applyFont="1" applyFill="1" applyAlignment="1">
      <alignment horizontal="right"/>
    </xf>
    <xf numFmtId="164" fontId="4" fillId="0" borderId="1" xfId="1" applyNumberFormat="1" applyFont="1" applyBorder="1"/>
    <xf numFmtId="164" fontId="4" fillId="2" borderId="3" xfId="1" applyNumberFormat="1" applyFont="1" applyFill="1" applyBorder="1"/>
    <xf numFmtId="4" fontId="4" fillId="0" borderId="26" xfId="0" applyNumberFormat="1" applyFont="1" applyBorder="1" applyAlignment="1">
      <alignment horizontal="right"/>
    </xf>
    <xf numFmtId="4" fontId="5" fillId="3" borderId="21" xfId="0" applyNumberFormat="1" applyFont="1" applyFill="1" applyBorder="1" applyAlignment="1">
      <alignment horizontal="right"/>
    </xf>
    <xf numFmtId="14" fontId="4" fillId="0" borderId="23" xfId="0" applyNumberFormat="1" applyFont="1" applyBorder="1"/>
    <xf numFmtId="0" fontId="0" fillId="0" borderId="24" xfId="0" applyBorder="1"/>
    <xf numFmtId="14" fontId="9" fillId="0" borderId="29" xfId="0" applyNumberFormat="1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0" fontId="28" fillId="3" borderId="1" xfId="0" applyFont="1" applyFill="1" applyBorder="1"/>
    <xf numFmtId="0" fontId="29" fillId="3" borderId="1" xfId="0" applyFont="1" applyFill="1" applyBorder="1"/>
    <xf numFmtId="0" fontId="28" fillId="0" borderId="1" xfId="0" applyFont="1" applyBorder="1"/>
    <xf numFmtId="0" fontId="28" fillId="3" borderId="21" xfId="0" applyFont="1" applyFill="1" applyBorder="1"/>
    <xf numFmtId="0" fontId="28" fillId="0" borderId="21" xfId="0" applyFont="1" applyBorder="1"/>
    <xf numFmtId="166" fontId="28" fillId="0" borderId="21" xfId="0" applyNumberFormat="1" applyFont="1" applyBorder="1" applyAlignment="1">
      <alignment horizontal="left" vertical="center"/>
    </xf>
    <xf numFmtId="0" fontId="28" fillId="3" borderId="29" xfId="0" applyFont="1" applyFill="1" applyBorder="1"/>
    <xf numFmtId="0" fontId="29" fillId="0" borderId="29" xfId="0" applyFont="1" applyBorder="1"/>
    <xf numFmtId="0" fontId="29" fillId="0" borderId="29" xfId="0" applyFont="1" applyBorder="1" applyAlignment="1">
      <alignment vertical="center"/>
    </xf>
    <xf numFmtId="0" fontId="23" fillId="0" borderId="0" xfId="0" applyFont="1"/>
    <xf numFmtId="0" fontId="28" fillId="0" borderId="1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5" fillId="13" borderId="22" xfId="0" applyFont="1" applyFill="1" applyBorder="1" applyAlignment="1">
      <alignment horizontal="left" vertical="center"/>
    </xf>
    <xf numFmtId="0" fontId="15" fillId="13" borderId="23" xfId="0" applyFont="1" applyFill="1" applyBorder="1" applyAlignment="1">
      <alignment horizontal="left" vertical="center"/>
    </xf>
    <xf numFmtId="0" fontId="15" fillId="13" borderId="27" xfId="0" applyFont="1" applyFill="1" applyBorder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colors>
    <mruColors>
      <color rgb="FFFFFF8B"/>
      <color rgb="FFE1F2CE"/>
      <color rgb="FFBEE395"/>
      <color rgb="FFE4EDF8"/>
      <color rgb="FFFFFFC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4CA8-B4EC-4D2B-B2F6-7E9B15A8D483}">
  <dimension ref="A1:F33"/>
  <sheetViews>
    <sheetView workbookViewId="0">
      <selection activeCell="D28" sqref="D28"/>
    </sheetView>
  </sheetViews>
  <sheetFormatPr defaultRowHeight="12.75" x14ac:dyDescent="0.2"/>
  <cols>
    <col min="1" max="1" width="32" bestFit="1" customWidth="1"/>
    <col min="2" max="2" width="10.85546875" customWidth="1"/>
    <col min="3" max="3" width="15.85546875" customWidth="1"/>
    <col min="4" max="4" width="13.7109375" customWidth="1"/>
    <col min="5" max="5" width="11.42578125" customWidth="1"/>
    <col min="6" max="6" width="38.42578125" customWidth="1"/>
  </cols>
  <sheetData>
    <row r="1" spans="1:6" ht="21" x14ac:dyDescent="0.3">
      <c r="A1" s="65" t="s">
        <v>123</v>
      </c>
      <c r="B1" s="66"/>
      <c r="C1" s="67"/>
      <c r="D1" s="67"/>
      <c r="E1" s="66"/>
      <c r="F1" s="68"/>
    </row>
    <row r="2" spans="1:6" ht="17.25" customHeight="1" x14ac:dyDescent="0.3">
      <c r="A2" s="268" t="s">
        <v>124</v>
      </c>
      <c r="B2" s="69" t="s">
        <v>13</v>
      </c>
      <c r="C2" s="70" t="s">
        <v>101</v>
      </c>
      <c r="D2" s="70" t="s">
        <v>102</v>
      </c>
      <c r="E2" s="71" t="s">
        <v>125</v>
      </c>
      <c r="F2" s="72" t="s">
        <v>103</v>
      </c>
    </row>
    <row r="3" spans="1:6" ht="17.25" customHeight="1" x14ac:dyDescent="0.3">
      <c r="A3" s="269"/>
      <c r="B3" s="69" t="s">
        <v>104</v>
      </c>
      <c r="C3" s="70" t="s">
        <v>104</v>
      </c>
      <c r="D3" s="70" t="s">
        <v>105</v>
      </c>
      <c r="E3" s="71" t="s">
        <v>126</v>
      </c>
      <c r="F3" s="73"/>
    </row>
    <row r="4" spans="1:6" ht="17.25" customHeight="1" x14ac:dyDescent="0.3">
      <c r="A4" s="270"/>
      <c r="B4" s="84"/>
      <c r="C4" s="70"/>
      <c r="D4" s="70"/>
      <c r="E4" s="71" t="s">
        <v>106</v>
      </c>
      <c r="F4" s="73"/>
    </row>
    <row r="5" spans="1:6" ht="17.25" x14ac:dyDescent="0.3">
      <c r="A5" s="70" t="s">
        <v>43</v>
      </c>
      <c r="B5" s="74"/>
      <c r="C5" s="75"/>
      <c r="D5" s="75"/>
      <c r="E5" s="76"/>
      <c r="F5" s="73"/>
    </row>
    <row r="6" spans="1:6" ht="17.25" x14ac:dyDescent="0.3">
      <c r="A6" s="75" t="s">
        <v>63</v>
      </c>
      <c r="B6" s="74">
        <v>2000</v>
      </c>
      <c r="C6" s="77">
        <v>740</v>
      </c>
      <c r="D6" s="77">
        <v>2000</v>
      </c>
      <c r="E6" s="76">
        <v>2165</v>
      </c>
      <c r="F6" s="73"/>
    </row>
    <row r="7" spans="1:6" ht="17.25" x14ac:dyDescent="0.3">
      <c r="A7" s="75" t="s">
        <v>92</v>
      </c>
      <c r="B7" s="74">
        <v>0</v>
      </c>
      <c r="C7" s="77">
        <v>0</v>
      </c>
      <c r="D7" s="77">
        <v>70</v>
      </c>
      <c r="E7" s="76">
        <v>120</v>
      </c>
      <c r="F7" s="73" t="s">
        <v>107</v>
      </c>
    </row>
    <row r="8" spans="1:6" ht="17.25" x14ac:dyDescent="0.3">
      <c r="A8" s="75" t="s">
        <v>5</v>
      </c>
      <c r="B8" s="74">
        <f>95*4+(35*4)+40</f>
        <v>560</v>
      </c>
      <c r="C8" s="75">
        <v>0</v>
      </c>
      <c r="D8" s="75">
        <v>560</v>
      </c>
      <c r="E8" s="76">
        <v>750</v>
      </c>
      <c r="F8" s="73" t="s">
        <v>127</v>
      </c>
    </row>
    <row r="9" spans="1:6" ht="17.25" x14ac:dyDescent="0.3">
      <c r="A9" s="75" t="s">
        <v>108</v>
      </c>
      <c r="B9" s="74">
        <v>0</v>
      </c>
      <c r="C9" s="75">
        <v>0</v>
      </c>
      <c r="D9" s="75">
        <v>0</v>
      </c>
      <c r="E9" s="76">
        <v>0</v>
      </c>
      <c r="F9" s="73"/>
    </row>
    <row r="10" spans="1:6" ht="17.25" x14ac:dyDescent="0.3">
      <c r="A10" s="75" t="s">
        <v>1</v>
      </c>
      <c r="B10" s="74">
        <v>80</v>
      </c>
      <c r="C10" s="75">
        <v>0</v>
      </c>
      <c r="D10" s="75">
        <v>78</v>
      </c>
      <c r="E10" s="76">
        <v>80</v>
      </c>
      <c r="F10" s="73" t="s">
        <v>83</v>
      </c>
    </row>
    <row r="11" spans="1:6" ht="17.25" x14ac:dyDescent="0.3">
      <c r="A11" s="75" t="s">
        <v>94</v>
      </c>
      <c r="B11" s="79">
        <v>250</v>
      </c>
      <c r="C11" s="77">
        <v>248.33</v>
      </c>
      <c r="D11" s="77">
        <f>C11</f>
        <v>248.33</v>
      </c>
      <c r="E11" s="78">
        <v>250</v>
      </c>
      <c r="F11" s="73"/>
    </row>
    <row r="12" spans="1:6" ht="17.25" x14ac:dyDescent="0.3">
      <c r="A12" s="75" t="s">
        <v>95</v>
      </c>
      <c r="B12" s="74">
        <v>95</v>
      </c>
      <c r="C12" s="77">
        <v>55</v>
      </c>
      <c r="D12" s="77">
        <v>91</v>
      </c>
      <c r="E12" s="76">
        <v>100</v>
      </c>
      <c r="F12" s="73" t="s">
        <v>109</v>
      </c>
    </row>
    <row r="13" spans="1:6" ht="17.25" x14ac:dyDescent="0.3">
      <c r="A13" s="75" t="s">
        <v>65</v>
      </c>
      <c r="B13" s="74">
        <v>180</v>
      </c>
      <c r="C13" s="77">
        <v>0</v>
      </c>
      <c r="D13" s="77">
        <v>180</v>
      </c>
      <c r="E13" s="76">
        <v>180</v>
      </c>
      <c r="F13" s="73"/>
    </row>
    <row r="14" spans="1:6" ht="17.25" x14ac:dyDescent="0.3">
      <c r="A14" s="75" t="s">
        <v>93</v>
      </c>
      <c r="B14" s="74">
        <v>0</v>
      </c>
      <c r="C14" s="77">
        <f>32+60</f>
        <v>92</v>
      </c>
      <c r="D14" s="77">
        <f>32+60</f>
        <v>92</v>
      </c>
      <c r="E14" s="76">
        <v>100</v>
      </c>
      <c r="F14" s="73" t="s">
        <v>110</v>
      </c>
    </row>
    <row r="15" spans="1:6" ht="17.25" x14ac:dyDescent="0.3">
      <c r="A15" s="75" t="s">
        <v>31</v>
      </c>
      <c r="B15" s="74">
        <v>150</v>
      </c>
      <c r="C15" s="75">
        <v>0</v>
      </c>
      <c r="D15" s="75">
        <v>150</v>
      </c>
      <c r="E15" s="76">
        <f>7*15</f>
        <v>105</v>
      </c>
      <c r="F15" s="73" t="s">
        <v>111</v>
      </c>
    </row>
    <row r="16" spans="1:6" ht="17.25" x14ac:dyDescent="0.3">
      <c r="A16" s="75" t="s">
        <v>66</v>
      </c>
      <c r="B16" s="74">
        <v>50</v>
      </c>
      <c r="C16" s="75">
        <v>0</v>
      </c>
      <c r="D16" s="75">
        <v>15</v>
      </c>
      <c r="E16" s="76">
        <v>50</v>
      </c>
      <c r="F16" s="73"/>
    </row>
    <row r="17" spans="1:6" ht="17.25" x14ac:dyDescent="0.3">
      <c r="A17" s="75" t="s">
        <v>80</v>
      </c>
      <c r="B17" s="74">
        <v>480</v>
      </c>
      <c r="C17" s="75">
        <v>0</v>
      </c>
      <c r="D17" s="75">
        <v>480</v>
      </c>
      <c r="E17" s="76">
        <v>480</v>
      </c>
      <c r="F17" s="73"/>
    </row>
    <row r="18" spans="1:6" ht="17.25" x14ac:dyDescent="0.3">
      <c r="A18" s="75" t="s">
        <v>72</v>
      </c>
      <c r="B18" s="74">
        <v>151</v>
      </c>
      <c r="C18" s="75">
        <v>151</v>
      </c>
      <c r="D18" s="75">
        <v>151</v>
      </c>
      <c r="E18" s="76">
        <v>152</v>
      </c>
      <c r="F18" s="73" t="s">
        <v>69</v>
      </c>
    </row>
    <row r="19" spans="1:6" ht="17.25" x14ac:dyDescent="0.3">
      <c r="A19" s="75" t="s">
        <v>112</v>
      </c>
      <c r="B19" s="74">
        <v>0</v>
      </c>
      <c r="C19" s="75">
        <v>0</v>
      </c>
      <c r="D19" s="75">
        <v>0</v>
      </c>
      <c r="E19" s="76">
        <v>0</v>
      </c>
      <c r="F19" s="73"/>
    </row>
    <row r="20" spans="1:6" ht="17.25" x14ac:dyDescent="0.3">
      <c r="A20" s="75" t="s">
        <v>7</v>
      </c>
      <c r="B20" s="74">
        <v>20</v>
      </c>
      <c r="C20" s="75">
        <v>0</v>
      </c>
      <c r="D20" s="75">
        <v>20</v>
      </c>
      <c r="E20" s="76">
        <v>20</v>
      </c>
      <c r="F20" s="73"/>
    </row>
    <row r="21" spans="1:6" ht="17.25" x14ac:dyDescent="0.3">
      <c r="A21" s="75" t="s">
        <v>113</v>
      </c>
      <c r="B21" s="74">
        <v>175</v>
      </c>
      <c r="C21" s="75">
        <v>0</v>
      </c>
      <c r="D21" s="75">
        <v>0</v>
      </c>
      <c r="E21" s="76">
        <v>150</v>
      </c>
      <c r="F21" s="73"/>
    </row>
    <row r="22" spans="1:6" ht="17.25" x14ac:dyDescent="0.3">
      <c r="A22" s="75" t="s">
        <v>9</v>
      </c>
      <c r="B22" s="74">
        <v>500</v>
      </c>
      <c r="C22" s="75">
        <v>0</v>
      </c>
      <c r="D22" s="75">
        <v>0</v>
      </c>
      <c r="E22" s="76">
        <v>500</v>
      </c>
      <c r="F22" s="73"/>
    </row>
    <row r="23" spans="1:6" ht="17.25" x14ac:dyDescent="0.3">
      <c r="A23" s="75" t="s">
        <v>96</v>
      </c>
      <c r="B23" s="74">
        <v>300</v>
      </c>
      <c r="C23" s="75">
        <v>0</v>
      </c>
      <c r="D23" s="75">
        <v>0</v>
      </c>
      <c r="E23" s="76">
        <v>300</v>
      </c>
      <c r="F23" s="73"/>
    </row>
    <row r="24" spans="1:6" ht="17.25" x14ac:dyDescent="0.3">
      <c r="A24" s="75" t="s">
        <v>114</v>
      </c>
      <c r="B24" s="74">
        <v>0</v>
      </c>
      <c r="C24" s="75">
        <v>0</v>
      </c>
      <c r="D24" s="75">
        <v>0</v>
      </c>
      <c r="E24" s="76">
        <v>0</v>
      </c>
      <c r="F24" s="73"/>
    </row>
    <row r="25" spans="1:6" ht="17.25" x14ac:dyDescent="0.3">
      <c r="A25" s="80" t="s">
        <v>54</v>
      </c>
      <c r="B25" s="81">
        <f>SUM(B6:B24)</f>
        <v>4991</v>
      </c>
      <c r="C25" s="82">
        <f>SUM(C6:C24)</f>
        <v>1286.33</v>
      </c>
      <c r="D25" s="82">
        <f>SUM(D6:D24)</f>
        <v>4135.33</v>
      </c>
      <c r="E25" s="83">
        <f>SUM(E6:E24)</f>
        <v>5502</v>
      </c>
      <c r="F25" s="73"/>
    </row>
    <row r="26" spans="1:6" ht="17.25" x14ac:dyDescent="0.3">
      <c r="A26" s="70" t="s">
        <v>40</v>
      </c>
      <c r="B26" s="74"/>
      <c r="C26" s="75"/>
      <c r="D26" s="75"/>
      <c r="E26" s="76"/>
      <c r="F26" s="73"/>
    </row>
    <row r="27" spans="1:6" ht="17.25" x14ac:dyDescent="0.3">
      <c r="A27" s="75" t="s">
        <v>115</v>
      </c>
      <c r="B27" s="74">
        <v>0</v>
      </c>
      <c r="C27" s="75">
        <v>0</v>
      </c>
      <c r="D27" s="75">
        <v>0</v>
      </c>
      <c r="E27" s="76">
        <v>0</v>
      </c>
      <c r="F27" s="73" t="s">
        <v>116</v>
      </c>
    </row>
    <row r="28" spans="1:6" ht="17.25" x14ac:dyDescent="0.3">
      <c r="A28" s="75" t="s">
        <v>117</v>
      </c>
      <c r="B28" s="74">
        <v>0</v>
      </c>
      <c r="C28" s="75">
        <v>0</v>
      </c>
      <c r="D28" s="75">
        <v>0</v>
      </c>
      <c r="E28" s="76">
        <v>0</v>
      </c>
      <c r="F28" s="73" t="s">
        <v>118</v>
      </c>
    </row>
    <row r="29" spans="1:6" ht="17.25" x14ac:dyDescent="0.3">
      <c r="A29" s="75"/>
      <c r="B29" s="81">
        <f>SUM(B27:B28)</f>
        <v>0</v>
      </c>
      <c r="C29" s="81"/>
      <c r="D29" s="81"/>
      <c r="E29" s="83">
        <f>SUM(E27:E28)</f>
        <v>0</v>
      </c>
      <c r="F29" s="73"/>
    </row>
    <row r="30" spans="1:6" ht="17.25" x14ac:dyDescent="0.3">
      <c r="A30" s="75" t="s">
        <v>119</v>
      </c>
      <c r="B30" s="74">
        <f>B25-B29-B31</f>
        <v>4565</v>
      </c>
      <c r="C30" s="77">
        <f>C25-C31</f>
        <v>988.32999999999993</v>
      </c>
      <c r="D30" s="77">
        <f>D25-D31</f>
        <v>3621.33</v>
      </c>
      <c r="E30" s="76">
        <f>E25-E29</f>
        <v>5502</v>
      </c>
      <c r="F30" s="73"/>
    </row>
    <row r="31" spans="1:6" ht="17.25" x14ac:dyDescent="0.3">
      <c r="A31" s="75" t="s">
        <v>120</v>
      </c>
      <c r="B31" s="74">
        <f>B12+B13+B18</f>
        <v>426</v>
      </c>
      <c r="C31" s="77">
        <f>C12+C13+C18+C14</f>
        <v>298</v>
      </c>
      <c r="D31" s="77">
        <f>D12+D13+D18+D14</f>
        <v>514</v>
      </c>
      <c r="E31" s="76"/>
      <c r="F31" s="73"/>
    </row>
    <row r="32" spans="1:6" ht="17.25" x14ac:dyDescent="0.3">
      <c r="A32" s="75" t="s">
        <v>121</v>
      </c>
      <c r="B32" s="79">
        <v>0</v>
      </c>
      <c r="C32" s="77"/>
      <c r="D32" s="77">
        <f>D30-D33</f>
        <v>-1267.67</v>
      </c>
      <c r="E32" s="76">
        <v>0</v>
      </c>
      <c r="F32" s="73"/>
    </row>
    <row r="33" spans="1:6" ht="17.25" x14ac:dyDescent="0.3">
      <c r="A33" s="70" t="s">
        <v>122</v>
      </c>
      <c r="B33" s="69">
        <v>4889</v>
      </c>
      <c r="C33" s="81">
        <v>4889</v>
      </c>
      <c r="D33" s="81">
        <v>4889</v>
      </c>
      <c r="E33" s="71">
        <f>E30-E32</f>
        <v>5502</v>
      </c>
      <c r="F33" s="73"/>
    </row>
  </sheetData>
  <mergeCells count="1">
    <mergeCell ref="A2:A4"/>
  </mergeCells>
  <pageMargins left="0.70866141732283472" right="0.70866141732283472" top="0.74803149606299213" bottom="0.74803149606299213" header="0.31496062992125984" footer="0.31496062992125984"/>
  <pageSetup paperSize="9" scale="12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22C3-4027-482E-9374-0D3A6D0C8446}">
  <dimension ref="A1:G29"/>
  <sheetViews>
    <sheetView view="pageBreakPreview" zoomScaleNormal="100" zoomScaleSheetLayoutView="100" workbookViewId="0">
      <selection activeCell="C17" sqref="C17"/>
    </sheetView>
  </sheetViews>
  <sheetFormatPr defaultRowHeight="15.75" x14ac:dyDescent="0.2"/>
  <cols>
    <col min="1" max="1" width="6" style="85" customWidth="1"/>
    <col min="2" max="2" width="9.28515625" style="85" customWidth="1"/>
    <col min="3" max="3" width="15" style="85" customWidth="1"/>
    <col min="4" max="4" width="28.28515625" style="85" customWidth="1"/>
    <col min="5" max="5" width="19.42578125" style="85" customWidth="1"/>
    <col min="6" max="6" width="23" style="85" customWidth="1"/>
    <col min="7" max="16384" width="9.140625" style="85"/>
  </cols>
  <sheetData>
    <row r="1" spans="1:7" ht="20.25" customHeight="1" x14ac:dyDescent="0.2">
      <c r="A1" s="124" t="s">
        <v>129</v>
      </c>
      <c r="B1" s="87"/>
      <c r="C1" s="88"/>
      <c r="D1" s="88"/>
      <c r="E1" s="92" t="s">
        <v>130</v>
      </c>
      <c r="F1" s="93">
        <v>43555</v>
      </c>
    </row>
    <row r="2" spans="1:7" ht="20.25" customHeight="1" x14ac:dyDescent="0.2">
      <c r="A2" s="91" t="s">
        <v>29</v>
      </c>
      <c r="B2" s="88"/>
      <c r="C2" s="88"/>
      <c r="D2" s="88"/>
      <c r="E2" s="88"/>
      <c r="F2" s="90"/>
      <c r="G2" s="86"/>
    </row>
    <row r="3" spans="1:7" ht="20.25" customHeight="1" x14ac:dyDescent="0.2">
      <c r="A3" s="89"/>
      <c r="B3" s="88"/>
      <c r="C3" s="88"/>
      <c r="D3" s="88"/>
      <c r="E3" s="88"/>
      <c r="F3" s="90"/>
    </row>
    <row r="4" spans="1:7" ht="17.25" customHeight="1" x14ac:dyDescent="0.2">
      <c r="A4" s="94" t="s">
        <v>131</v>
      </c>
      <c r="B4" s="95"/>
      <c r="C4" s="95" t="s">
        <v>76</v>
      </c>
      <c r="D4" s="95" t="s">
        <v>132</v>
      </c>
      <c r="E4" s="95"/>
      <c r="F4" s="96"/>
    </row>
    <row r="5" spans="1:7" ht="17.25" customHeight="1" x14ac:dyDescent="0.2">
      <c r="A5" s="97" t="s">
        <v>133</v>
      </c>
      <c r="B5" s="98"/>
      <c r="C5" s="99">
        <v>43556</v>
      </c>
      <c r="D5" s="98"/>
      <c r="E5" s="98" t="s">
        <v>142</v>
      </c>
      <c r="F5" s="100"/>
    </row>
    <row r="6" spans="1:7" ht="17.25" customHeight="1" x14ac:dyDescent="0.2">
      <c r="A6" s="94" t="s">
        <v>134</v>
      </c>
      <c r="B6" s="95"/>
      <c r="C6" s="95" t="s">
        <v>158</v>
      </c>
      <c r="D6" s="95" t="s">
        <v>159</v>
      </c>
      <c r="E6" s="95"/>
      <c r="F6" s="96"/>
    </row>
    <row r="7" spans="1:7" ht="17.25" customHeight="1" x14ac:dyDescent="0.2">
      <c r="A7" s="97" t="s">
        <v>133</v>
      </c>
      <c r="B7" s="98"/>
      <c r="C7" s="99">
        <v>43556</v>
      </c>
      <c r="D7" s="98"/>
      <c r="E7" s="98" t="s">
        <v>142</v>
      </c>
      <c r="F7" s="100"/>
    </row>
    <row r="8" spans="1:7" ht="17.25" customHeight="1" x14ac:dyDescent="0.2">
      <c r="A8" s="271" t="s">
        <v>149</v>
      </c>
      <c r="B8" s="272"/>
      <c r="C8" s="95"/>
      <c r="D8" s="95"/>
      <c r="E8" s="95"/>
      <c r="F8" s="96"/>
    </row>
    <row r="9" spans="1:7" ht="17.25" customHeight="1" x14ac:dyDescent="0.2">
      <c r="A9" s="273"/>
      <c r="B9" s="274"/>
      <c r="C9" s="99"/>
      <c r="D9" s="98"/>
      <c r="E9" s="98"/>
      <c r="F9" s="100"/>
    </row>
    <row r="10" spans="1:7" ht="20.25" customHeight="1" x14ac:dyDescent="0.2">
      <c r="A10" s="101"/>
      <c r="B10" s="102"/>
      <c r="C10" s="102"/>
      <c r="D10" s="102"/>
      <c r="E10" s="102"/>
      <c r="F10" s="103"/>
    </row>
    <row r="11" spans="1:7" ht="20.25" customHeight="1" x14ac:dyDescent="0.2">
      <c r="A11" s="104" t="s">
        <v>164</v>
      </c>
      <c r="B11" s="102"/>
      <c r="C11" s="102"/>
      <c r="D11" s="102"/>
      <c r="E11" s="105" t="s">
        <v>2</v>
      </c>
      <c r="F11" s="106" t="s">
        <v>2</v>
      </c>
    </row>
    <row r="12" spans="1:7" ht="20.25" customHeight="1" x14ac:dyDescent="0.2">
      <c r="A12" s="101"/>
      <c r="B12" s="102" t="s">
        <v>143</v>
      </c>
      <c r="C12" s="102"/>
      <c r="D12" s="102"/>
      <c r="E12" s="125">
        <v>6089.68</v>
      </c>
      <c r="F12" s="126"/>
    </row>
    <row r="13" spans="1:7" ht="20.25" customHeight="1" x14ac:dyDescent="0.2">
      <c r="A13" s="101"/>
      <c r="B13" s="102" t="s">
        <v>144</v>
      </c>
      <c r="C13" s="102"/>
      <c r="D13" s="102"/>
      <c r="E13" s="125">
        <v>0</v>
      </c>
      <c r="F13" s="126"/>
    </row>
    <row r="14" spans="1:7" ht="20.25" customHeight="1" x14ac:dyDescent="0.2">
      <c r="A14" s="101"/>
      <c r="B14" s="102"/>
      <c r="C14" s="102"/>
      <c r="D14" s="102"/>
      <c r="E14" s="125"/>
      <c r="F14" s="126">
        <f>SUM(E12:E13)</f>
        <v>6089.68</v>
      </c>
    </row>
    <row r="15" spans="1:7" ht="20.25" customHeight="1" x14ac:dyDescent="0.2">
      <c r="A15" s="101" t="s">
        <v>165</v>
      </c>
      <c r="B15" s="102"/>
      <c r="C15" s="102"/>
      <c r="D15" s="102"/>
      <c r="E15" s="107"/>
      <c r="F15" s="103"/>
    </row>
    <row r="16" spans="1:7" ht="20.25" customHeight="1" x14ac:dyDescent="0.2">
      <c r="A16" s="101" t="s">
        <v>135</v>
      </c>
      <c r="B16" s="102"/>
      <c r="C16" s="98">
        <v>382</v>
      </c>
      <c r="D16" s="98"/>
      <c r="E16" s="108">
        <v>-235</v>
      </c>
    </row>
    <row r="17" spans="1:6" ht="20.25" customHeight="1" x14ac:dyDescent="0.2">
      <c r="A17" s="101"/>
      <c r="B17" s="102"/>
      <c r="C17" s="98">
        <v>385</v>
      </c>
      <c r="D17" s="98"/>
      <c r="E17" s="108">
        <v>-65</v>
      </c>
      <c r="F17" s="110"/>
    </row>
    <row r="18" spans="1:6" ht="20.25" customHeight="1" x14ac:dyDescent="0.2">
      <c r="A18" s="101"/>
      <c r="B18" s="102"/>
      <c r="C18" s="98">
        <v>386</v>
      </c>
      <c r="D18" s="98"/>
      <c r="E18" s="108">
        <v>-202.14</v>
      </c>
      <c r="F18" s="110"/>
    </row>
    <row r="19" spans="1:6" ht="20.25" customHeight="1" x14ac:dyDescent="0.2">
      <c r="A19" s="101"/>
      <c r="B19" s="102"/>
      <c r="C19" s="98">
        <v>387</v>
      </c>
      <c r="D19" s="98"/>
      <c r="E19" s="108">
        <v>-480</v>
      </c>
      <c r="F19" s="110">
        <f>SUM(E16:E19)</f>
        <v>-982.14</v>
      </c>
    </row>
    <row r="20" spans="1:6" ht="20.25" customHeight="1" x14ac:dyDescent="0.2">
      <c r="A20" s="101"/>
      <c r="B20" s="102"/>
      <c r="C20" s="102"/>
      <c r="D20" s="102"/>
      <c r="E20" s="109"/>
      <c r="F20" s="110"/>
    </row>
    <row r="21" spans="1:6" ht="20.25" customHeight="1" x14ac:dyDescent="0.2">
      <c r="A21" s="101" t="s">
        <v>166</v>
      </c>
      <c r="B21" s="102"/>
      <c r="C21" s="102"/>
      <c r="D21" s="102"/>
      <c r="E21" s="107"/>
      <c r="F21" s="110">
        <v>0</v>
      </c>
    </row>
    <row r="22" spans="1:6" ht="20.25" customHeight="1" x14ac:dyDescent="0.2">
      <c r="A22" s="104" t="s">
        <v>167</v>
      </c>
      <c r="B22" s="102"/>
      <c r="C22" s="102"/>
      <c r="D22" s="102"/>
      <c r="E22" s="107"/>
      <c r="F22" s="111">
        <f>F14+F19+F21</f>
        <v>5107.54</v>
      </c>
    </row>
    <row r="23" spans="1:6" ht="20.25" customHeight="1" x14ac:dyDescent="0.2">
      <c r="A23" s="112" t="s">
        <v>147</v>
      </c>
      <c r="B23" s="113"/>
      <c r="C23" s="113"/>
      <c r="D23" s="113"/>
      <c r="E23" s="114"/>
      <c r="F23" s="115"/>
    </row>
    <row r="24" spans="1:6" ht="20.25" customHeight="1" x14ac:dyDescent="0.2">
      <c r="A24" s="94" t="s">
        <v>136</v>
      </c>
      <c r="B24" s="95"/>
      <c r="C24" s="95"/>
      <c r="D24" s="96"/>
      <c r="E24" s="94"/>
      <c r="F24" s="96"/>
    </row>
    <row r="25" spans="1:6" ht="20.25" customHeight="1" x14ac:dyDescent="0.2">
      <c r="A25" s="116" t="s">
        <v>141</v>
      </c>
      <c r="B25" s="117"/>
      <c r="C25" s="117"/>
      <c r="D25" s="118"/>
      <c r="E25" s="119">
        <f>'Monthly Accounts'!B7</f>
        <v>4188.71</v>
      </c>
      <c r="F25" s="118"/>
    </row>
    <row r="26" spans="1:6" ht="20.25" customHeight="1" x14ac:dyDescent="0.2">
      <c r="A26" s="116" t="s">
        <v>138</v>
      </c>
      <c r="B26" s="117" t="s">
        <v>139</v>
      </c>
      <c r="C26" s="117"/>
      <c r="D26" s="118"/>
      <c r="E26" s="119">
        <f>'Monthly Accounts'!D13</f>
        <v>4889</v>
      </c>
      <c r="F26" s="118"/>
    </row>
    <row r="27" spans="1:6" ht="20.25" customHeight="1" x14ac:dyDescent="0.2">
      <c r="A27" s="97" t="s">
        <v>137</v>
      </c>
      <c r="B27" s="98" t="s">
        <v>140</v>
      </c>
      <c r="C27" s="98"/>
      <c r="D27" s="100"/>
      <c r="E27" s="120">
        <f>-'Monthly Accounts'!D35</f>
        <v>-3970.1699999999996</v>
      </c>
      <c r="F27" s="100"/>
    </row>
    <row r="28" spans="1:6" ht="20.25" customHeight="1" x14ac:dyDescent="0.2">
      <c r="A28" s="121" t="s">
        <v>148</v>
      </c>
      <c r="B28" s="95"/>
      <c r="C28" s="95"/>
      <c r="D28" s="96"/>
      <c r="E28" s="122">
        <f>SUM(E25:E27)</f>
        <v>5107.5399999999991</v>
      </c>
      <c r="F28" s="96"/>
    </row>
    <row r="29" spans="1:6" ht="17.25" x14ac:dyDescent="0.2">
      <c r="A29" s="123" t="s">
        <v>168</v>
      </c>
      <c r="B29" s="98"/>
      <c r="C29" s="98"/>
      <c r="D29" s="100"/>
      <c r="E29" s="120"/>
      <c r="F29" s="100"/>
    </row>
  </sheetData>
  <mergeCells count="1">
    <mergeCell ref="A8:B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BreakPreview" topLeftCell="A19" zoomScaleNormal="100" zoomScaleSheetLayoutView="100" workbookViewId="0">
      <selection activeCell="K38" sqref="K38"/>
    </sheetView>
  </sheetViews>
  <sheetFormatPr defaultRowHeight="15" customHeight="1" x14ac:dyDescent="0.25"/>
  <cols>
    <col min="1" max="1" width="43.7109375" style="129" customWidth="1"/>
    <col min="2" max="2" width="15.7109375" style="129" customWidth="1"/>
    <col min="3" max="3" width="11.85546875" style="129" customWidth="1"/>
    <col min="4" max="4" width="15.42578125" style="129" customWidth="1"/>
    <col min="5" max="6" width="12.140625" style="129" customWidth="1"/>
    <col min="7" max="7" width="13.28515625" style="129" customWidth="1"/>
    <col min="8" max="11" width="12.140625" style="129" customWidth="1"/>
    <col min="12" max="12" width="12.140625" style="130" customWidth="1"/>
    <col min="13" max="16384" width="9.140625" style="129"/>
  </cols>
  <sheetData>
    <row r="1" spans="1:12" s="128" customFormat="1" ht="18" x14ac:dyDescent="0.25">
      <c r="A1" s="127" t="s">
        <v>29</v>
      </c>
      <c r="B1" s="127" t="s">
        <v>62</v>
      </c>
      <c r="D1" s="127" t="s">
        <v>33</v>
      </c>
      <c r="L1" s="127"/>
    </row>
    <row r="2" spans="1:12" ht="15" customHeight="1" x14ac:dyDescent="0.25">
      <c r="D2" s="130" t="s">
        <v>172</v>
      </c>
    </row>
    <row r="3" spans="1:12" ht="15" customHeight="1" x14ac:dyDescent="0.25">
      <c r="A3" s="131" t="s">
        <v>34</v>
      </c>
      <c r="B3" s="132" t="s">
        <v>36</v>
      </c>
      <c r="D3" s="133"/>
      <c r="E3" s="134"/>
      <c r="F3" s="134"/>
      <c r="G3" s="134"/>
      <c r="H3" s="134"/>
      <c r="I3" s="135"/>
    </row>
    <row r="4" spans="1:12" ht="15" customHeight="1" x14ac:dyDescent="0.25">
      <c r="A4" s="136" t="s">
        <v>35</v>
      </c>
      <c r="B4" s="137">
        <v>5479.83</v>
      </c>
      <c r="D4" s="138" t="s">
        <v>154</v>
      </c>
      <c r="E4" s="139"/>
      <c r="F4" s="139"/>
      <c r="G4" s="129" t="s">
        <v>145</v>
      </c>
      <c r="H4" s="139"/>
      <c r="I4" s="140"/>
    </row>
    <row r="5" spans="1:12" ht="15" customHeight="1" x14ac:dyDescent="0.25">
      <c r="A5" s="141" t="s">
        <v>37</v>
      </c>
      <c r="B5" s="142">
        <f>-'Payments &amp; Receipts'!F18</f>
        <v>-1291.1199999999999</v>
      </c>
      <c r="D5" s="138"/>
      <c r="I5" s="143"/>
    </row>
    <row r="6" spans="1:12" ht="15" customHeight="1" x14ac:dyDescent="0.25">
      <c r="A6" s="144" t="s">
        <v>38</v>
      </c>
      <c r="B6" s="145"/>
      <c r="D6" s="138" t="s">
        <v>155</v>
      </c>
      <c r="E6" s="139"/>
      <c r="F6" s="139"/>
      <c r="G6" s="146" t="s">
        <v>146</v>
      </c>
      <c r="H6" s="139"/>
      <c r="I6" s="140"/>
    </row>
    <row r="7" spans="1:12" ht="15" customHeight="1" x14ac:dyDescent="0.25">
      <c r="A7" s="131" t="s">
        <v>39</v>
      </c>
      <c r="B7" s="147">
        <f>SUM(B4:B6)</f>
        <v>4188.71</v>
      </c>
      <c r="D7" s="148"/>
      <c r="E7" s="139"/>
      <c r="F7" s="139"/>
      <c r="G7" s="139"/>
      <c r="H7" s="139"/>
      <c r="I7" s="140"/>
    </row>
    <row r="8" spans="1:12" ht="15" customHeight="1" x14ac:dyDescent="0.25">
      <c r="A8" s="130"/>
      <c r="B8" s="130"/>
      <c r="D8" s="149"/>
    </row>
    <row r="9" spans="1:12" ht="15" customHeight="1" x14ac:dyDescent="0.25">
      <c r="A9" s="131" t="s">
        <v>40</v>
      </c>
      <c r="B9" s="150" t="s">
        <v>13</v>
      </c>
      <c r="C9" s="151" t="s">
        <v>32</v>
      </c>
      <c r="D9" s="152" t="s">
        <v>30</v>
      </c>
      <c r="E9" s="153" t="s">
        <v>19</v>
      </c>
      <c r="F9" s="154" t="s">
        <v>20</v>
      </c>
      <c r="G9" s="154" t="s">
        <v>21</v>
      </c>
      <c r="H9" s="154" t="s">
        <v>22</v>
      </c>
      <c r="I9" s="154" t="s">
        <v>23</v>
      </c>
      <c r="J9" s="155" t="s">
        <v>24</v>
      </c>
    </row>
    <row r="10" spans="1:12" ht="15" customHeight="1" x14ac:dyDescent="0.25">
      <c r="A10" s="136" t="s">
        <v>26</v>
      </c>
      <c r="B10" s="156">
        <v>4889</v>
      </c>
      <c r="C10" s="157">
        <f>B10-D10</f>
        <v>0</v>
      </c>
      <c r="D10" s="158">
        <f>SUM(E10:J10)</f>
        <v>4889</v>
      </c>
      <c r="E10" s="159">
        <v>4889</v>
      </c>
      <c r="F10" s="160"/>
      <c r="G10" s="160"/>
      <c r="H10" s="160"/>
      <c r="I10" s="160"/>
      <c r="J10" s="161"/>
    </row>
    <row r="11" spans="1:12" ht="15" customHeight="1" x14ac:dyDescent="0.25">
      <c r="A11" s="141" t="s">
        <v>41</v>
      </c>
      <c r="B11" s="162"/>
      <c r="C11" s="141"/>
      <c r="D11" s="163"/>
      <c r="E11" s="164"/>
      <c r="F11" s="165"/>
      <c r="G11" s="165"/>
      <c r="H11" s="165"/>
      <c r="I11" s="165"/>
      <c r="J11" s="166"/>
    </row>
    <row r="12" spans="1:12" ht="15" customHeight="1" x14ac:dyDescent="0.25">
      <c r="A12" s="144" t="s">
        <v>38</v>
      </c>
      <c r="B12" s="167"/>
      <c r="C12" s="144"/>
      <c r="D12" s="168"/>
      <c r="E12" s="169"/>
      <c r="F12" s="170"/>
      <c r="G12" s="170"/>
      <c r="H12" s="170"/>
      <c r="I12" s="170"/>
      <c r="J12" s="171"/>
    </row>
    <row r="13" spans="1:12" ht="15" customHeight="1" x14ac:dyDescent="0.25">
      <c r="A13" s="131" t="s">
        <v>42</v>
      </c>
      <c r="B13" s="172">
        <f>SUM(B10:B12)</f>
        <v>4889</v>
      </c>
      <c r="C13" s="131">
        <f>SUM(C10:C12)</f>
        <v>0</v>
      </c>
      <c r="D13" s="173">
        <f>SUM(D10:D12)</f>
        <v>4889</v>
      </c>
      <c r="E13" s="174">
        <f>SUM(E10:E12)</f>
        <v>4889</v>
      </c>
      <c r="F13" s="175">
        <f>SUM(F10:F12)</f>
        <v>0</v>
      </c>
      <c r="G13" s="175">
        <f t="shared" ref="G13:I13" si="0">SUM(G10:G12)</f>
        <v>0</v>
      </c>
      <c r="H13" s="175">
        <f t="shared" si="0"/>
        <v>0</v>
      </c>
      <c r="I13" s="175">
        <f t="shared" si="0"/>
        <v>0</v>
      </c>
      <c r="J13" s="176">
        <f>SUM(J10:J12)</f>
        <v>0</v>
      </c>
    </row>
    <row r="15" spans="1:12" ht="15" customHeight="1" x14ac:dyDescent="0.25">
      <c r="A15" s="131" t="s">
        <v>43</v>
      </c>
      <c r="B15" s="150" t="s">
        <v>13</v>
      </c>
      <c r="C15" s="151" t="s">
        <v>32</v>
      </c>
      <c r="D15" s="177" t="s">
        <v>30</v>
      </c>
      <c r="E15" s="178" t="s">
        <v>19</v>
      </c>
      <c r="F15" s="179" t="s">
        <v>20</v>
      </c>
      <c r="G15" s="179" t="s">
        <v>21</v>
      </c>
      <c r="H15" s="179" t="s">
        <v>22</v>
      </c>
      <c r="I15" s="179" t="s">
        <v>23</v>
      </c>
      <c r="J15" s="180" t="s">
        <v>24</v>
      </c>
      <c r="L15" s="129"/>
    </row>
    <row r="16" spans="1:12" ht="15" customHeight="1" x14ac:dyDescent="0.2">
      <c r="A16" s="136" t="s">
        <v>63</v>
      </c>
      <c r="B16" s="181">
        <v>2000</v>
      </c>
      <c r="C16" s="135">
        <f t="shared" ref="C16:C22" si="1">B16-D16</f>
        <v>-2.8199999999999363</v>
      </c>
      <c r="D16" s="182">
        <f t="shared" ref="D16:D27" si="2">SUM(E16:J16)</f>
        <v>2002.82</v>
      </c>
      <c r="E16" s="183"/>
      <c r="F16" s="184"/>
      <c r="G16" s="184">
        <f>'Payments &amp; Receipts'!F27+'Payments &amp; Receipts'!F28</f>
        <v>552.46</v>
      </c>
      <c r="H16" s="184">
        <f>'Payments &amp; Receipts'!F31-H17+'Payments &amp; Receipts'!F33+'Payments &amp; Receipts'!F37</f>
        <v>641.79999999999995</v>
      </c>
      <c r="I16" s="184">
        <f>202.14+202.14</f>
        <v>404.28</v>
      </c>
      <c r="J16" s="185">
        <f>202.14+202.14</f>
        <v>404.28</v>
      </c>
      <c r="L16" s="129"/>
    </row>
    <row r="17" spans="1:12" ht="15" customHeight="1" x14ac:dyDescent="0.2">
      <c r="A17" s="186" t="s">
        <v>92</v>
      </c>
      <c r="B17" s="187">
        <v>0</v>
      </c>
      <c r="C17" s="188">
        <f t="shared" si="1"/>
        <v>-21.85</v>
      </c>
      <c r="D17" s="189">
        <f>SUM(E17:J17)</f>
        <v>21.85</v>
      </c>
      <c r="E17" s="190"/>
      <c r="F17" s="191"/>
      <c r="G17" s="191"/>
      <c r="H17" s="191">
        <v>21.85</v>
      </c>
      <c r="I17" s="191"/>
      <c r="J17" s="192"/>
      <c r="L17" s="129"/>
    </row>
    <row r="18" spans="1:12" ht="15" customHeight="1" x14ac:dyDescent="0.2">
      <c r="A18" s="186" t="s">
        <v>5</v>
      </c>
      <c r="B18" s="187">
        <v>560</v>
      </c>
      <c r="C18" s="188">
        <f t="shared" si="1"/>
        <v>-23.789999999999964</v>
      </c>
      <c r="D18" s="189">
        <f>SUM(E18:J18)</f>
        <v>583.79</v>
      </c>
      <c r="E18" s="190"/>
      <c r="F18" s="191"/>
      <c r="G18" s="191"/>
      <c r="H18" s="191">
        <f>'Payments &amp; Receipts'!F32+'Payments &amp; Receipts'!F35</f>
        <v>135</v>
      </c>
      <c r="I18" s="191"/>
      <c r="J18" s="192">
        <f>108.79+40+65+235</f>
        <v>448.79</v>
      </c>
      <c r="L18" s="129"/>
    </row>
    <row r="19" spans="1:12" ht="15" customHeight="1" x14ac:dyDescent="0.2">
      <c r="A19" s="186" t="s">
        <v>64</v>
      </c>
      <c r="B19" s="187">
        <v>0</v>
      </c>
      <c r="C19" s="188">
        <f t="shared" si="1"/>
        <v>0</v>
      </c>
      <c r="D19" s="189">
        <f>SUM(E19:J19)</f>
        <v>0</v>
      </c>
      <c r="E19" s="190"/>
      <c r="F19" s="191"/>
      <c r="G19" s="191"/>
      <c r="H19" s="191"/>
      <c r="I19" s="191"/>
      <c r="J19" s="192"/>
      <c r="L19" s="129"/>
    </row>
    <row r="20" spans="1:12" ht="15" customHeight="1" x14ac:dyDescent="0.2">
      <c r="A20" s="186" t="s">
        <v>1</v>
      </c>
      <c r="B20" s="187">
        <v>80</v>
      </c>
      <c r="C20" s="188">
        <f t="shared" si="1"/>
        <v>-37</v>
      </c>
      <c r="D20" s="189">
        <f>SUM(E20:J20)</f>
        <v>117</v>
      </c>
      <c r="E20" s="190"/>
      <c r="F20" s="191"/>
      <c r="G20" s="191"/>
      <c r="H20" s="191">
        <f>'Payments &amp; Receipts'!F36</f>
        <v>77</v>
      </c>
      <c r="I20" s="191">
        <v>40</v>
      </c>
      <c r="J20" s="192"/>
      <c r="L20" s="129"/>
    </row>
    <row r="21" spans="1:12" ht="15" customHeight="1" x14ac:dyDescent="0.2">
      <c r="A21" s="186" t="s">
        <v>94</v>
      </c>
      <c r="B21" s="187">
        <v>250</v>
      </c>
      <c r="C21" s="188">
        <f t="shared" si="1"/>
        <v>1.6699999999999875</v>
      </c>
      <c r="D21" s="189">
        <f>SUM(E21:J21)</f>
        <v>248.33</v>
      </c>
      <c r="E21" s="190"/>
      <c r="F21" s="191">
        <f>'Payments &amp; Receipts'!F22</f>
        <v>248.33</v>
      </c>
      <c r="G21" s="191"/>
      <c r="H21" s="191"/>
      <c r="I21" s="191"/>
      <c r="J21" s="192"/>
      <c r="L21" s="129"/>
    </row>
    <row r="22" spans="1:12" ht="15" customHeight="1" x14ac:dyDescent="0.2">
      <c r="A22" s="186" t="s">
        <v>95</v>
      </c>
      <c r="B22" s="187">
        <v>95</v>
      </c>
      <c r="C22" s="188">
        <f t="shared" si="1"/>
        <v>21.799999999999997</v>
      </c>
      <c r="D22" s="189">
        <f t="shared" si="2"/>
        <v>73.2</v>
      </c>
      <c r="E22" s="190"/>
      <c r="F22" s="191"/>
      <c r="G22" s="191">
        <f>'Payments &amp; Receipts'!F25+'Payments &amp; Receipts'!F29</f>
        <v>37.28</v>
      </c>
      <c r="H22" s="191">
        <f>'Payments &amp; Receipts'!F30</f>
        <v>17.96</v>
      </c>
      <c r="I22" s="191">
        <v>17.96</v>
      </c>
      <c r="J22" s="192"/>
      <c r="L22" s="129"/>
    </row>
    <row r="23" spans="1:12" ht="15" customHeight="1" x14ac:dyDescent="0.2">
      <c r="A23" s="186" t="s">
        <v>65</v>
      </c>
      <c r="B23" s="187">
        <v>180</v>
      </c>
      <c r="C23" s="188">
        <f t="shared" ref="C23:C24" si="3">B23-D23</f>
        <v>180</v>
      </c>
      <c r="D23" s="189">
        <f t="shared" si="2"/>
        <v>0</v>
      </c>
      <c r="E23" s="190"/>
      <c r="F23" s="191"/>
      <c r="G23" s="191"/>
      <c r="H23" s="191"/>
      <c r="I23" s="191"/>
      <c r="J23" s="192"/>
      <c r="L23" s="129"/>
    </row>
    <row r="24" spans="1:12" ht="15" customHeight="1" x14ac:dyDescent="0.2">
      <c r="A24" s="186" t="s">
        <v>93</v>
      </c>
      <c r="B24" s="187">
        <v>0</v>
      </c>
      <c r="C24" s="188">
        <f t="shared" si="3"/>
        <v>-91.98</v>
      </c>
      <c r="D24" s="189">
        <f t="shared" si="2"/>
        <v>91.98</v>
      </c>
      <c r="E24" s="190"/>
      <c r="F24" s="191"/>
      <c r="G24" s="191">
        <f>'Payments &amp; Receipts'!F24+'Payments &amp; Receipts'!F26</f>
        <v>91.98</v>
      </c>
      <c r="H24" s="191"/>
      <c r="I24" s="191"/>
      <c r="J24" s="192"/>
      <c r="L24" s="129"/>
    </row>
    <row r="25" spans="1:12" ht="15" customHeight="1" x14ac:dyDescent="0.2">
      <c r="A25" s="186" t="s">
        <v>31</v>
      </c>
      <c r="B25" s="187">
        <v>150</v>
      </c>
      <c r="C25" s="188">
        <f t="shared" ref="C25:C31" si="4">B25-D25</f>
        <v>-30</v>
      </c>
      <c r="D25" s="189">
        <f t="shared" si="2"/>
        <v>180</v>
      </c>
      <c r="E25" s="190"/>
      <c r="F25" s="191"/>
      <c r="G25" s="191"/>
      <c r="H25" s="191"/>
      <c r="I25" s="191"/>
      <c r="J25" s="192">
        <v>180</v>
      </c>
      <c r="L25" s="129"/>
    </row>
    <row r="26" spans="1:12" ht="15" customHeight="1" x14ac:dyDescent="0.25">
      <c r="A26" s="186" t="s">
        <v>66</v>
      </c>
      <c r="B26" s="187">
        <v>50</v>
      </c>
      <c r="C26" s="188">
        <f t="shared" si="4"/>
        <v>50</v>
      </c>
      <c r="D26" s="189">
        <f>SUM(E26:J26)</f>
        <v>0</v>
      </c>
      <c r="E26" s="190"/>
      <c r="F26" s="191"/>
      <c r="G26" s="191"/>
      <c r="H26" s="191"/>
      <c r="I26" s="191"/>
      <c r="J26" s="192"/>
    </row>
    <row r="27" spans="1:12" ht="15" customHeight="1" x14ac:dyDescent="0.2">
      <c r="A27" s="186" t="s">
        <v>3</v>
      </c>
      <c r="B27" s="187">
        <v>480</v>
      </c>
      <c r="C27" s="188">
        <f t="shared" si="4"/>
        <v>0</v>
      </c>
      <c r="D27" s="189">
        <f t="shared" si="2"/>
        <v>480</v>
      </c>
      <c r="E27" s="190"/>
      <c r="F27" s="191"/>
      <c r="G27" s="191"/>
      <c r="H27" s="191"/>
      <c r="I27" s="191"/>
      <c r="J27" s="192">
        <v>480</v>
      </c>
      <c r="L27" s="129"/>
    </row>
    <row r="28" spans="1:12" ht="15" customHeight="1" x14ac:dyDescent="0.2">
      <c r="A28" s="186" t="s">
        <v>4</v>
      </c>
      <c r="B28" s="187">
        <v>151</v>
      </c>
      <c r="C28" s="188">
        <f t="shared" si="4"/>
        <v>-0.19999999999998863</v>
      </c>
      <c r="D28" s="189">
        <f>SUM(E28:J28)</f>
        <v>151.19999999999999</v>
      </c>
      <c r="E28" s="190"/>
      <c r="F28" s="191">
        <f>'Payments &amp; Receipts'!F23</f>
        <v>151.19999999999999</v>
      </c>
      <c r="G28" s="191"/>
      <c r="H28" s="191"/>
      <c r="I28" s="191"/>
      <c r="J28" s="192"/>
      <c r="L28" s="129"/>
    </row>
    <row r="29" spans="1:12" ht="15" customHeight="1" x14ac:dyDescent="0.2">
      <c r="A29" s="193" t="s">
        <v>25</v>
      </c>
      <c r="B29" s="194">
        <v>0</v>
      </c>
      <c r="C29" s="195">
        <f t="shared" si="4"/>
        <v>0</v>
      </c>
      <c r="D29" s="196">
        <f>SUM(E29:J29)</f>
        <v>0</v>
      </c>
      <c r="E29" s="197"/>
      <c r="F29" s="198"/>
      <c r="G29" s="198"/>
      <c r="H29" s="198"/>
      <c r="I29" s="198"/>
      <c r="J29" s="199"/>
      <c r="L29" s="129"/>
    </row>
    <row r="30" spans="1:12" ht="15" customHeight="1" x14ac:dyDescent="0.2">
      <c r="A30" s="186" t="s">
        <v>7</v>
      </c>
      <c r="B30" s="187">
        <v>20</v>
      </c>
      <c r="C30" s="188">
        <f t="shared" si="4"/>
        <v>0</v>
      </c>
      <c r="D30" s="189">
        <f t="shared" ref="D30" si="5">SUM(E30:J30)</f>
        <v>20</v>
      </c>
      <c r="E30" s="190"/>
      <c r="F30" s="191"/>
      <c r="G30" s="191"/>
      <c r="H30" s="191">
        <f>'Payments &amp; Receipts'!F34</f>
        <v>20</v>
      </c>
      <c r="I30" s="191"/>
      <c r="J30" s="192"/>
      <c r="L30" s="129"/>
    </row>
    <row r="31" spans="1:12" ht="15" customHeight="1" x14ac:dyDescent="0.2">
      <c r="A31" s="186" t="s">
        <v>6</v>
      </c>
      <c r="B31" s="187">
        <v>175</v>
      </c>
      <c r="C31" s="188">
        <f t="shared" si="4"/>
        <v>175</v>
      </c>
      <c r="D31" s="189">
        <f>SUM(E31:J31)</f>
        <v>0</v>
      </c>
      <c r="E31" s="190"/>
      <c r="F31" s="191"/>
      <c r="G31" s="191"/>
      <c r="H31" s="191"/>
      <c r="I31" s="191"/>
      <c r="J31" s="192"/>
      <c r="L31" s="129"/>
    </row>
    <row r="32" spans="1:12" ht="15" customHeight="1" x14ac:dyDescent="0.2">
      <c r="A32" s="200" t="s">
        <v>9</v>
      </c>
      <c r="B32" s="201">
        <v>500</v>
      </c>
      <c r="C32" s="202">
        <f t="shared" ref="C32" si="6">B32-D32</f>
        <v>500</v>
      </c>
      <c r="D32" s="203">
        <f t="shared" ref="D32" si="7">SUM(E32:J32)</f>
        <v>0</v>
      </c>
      <c r="E32" s="204"/>
      <c r="F32" s="205"/>
      <c r="G32" s="205"/>
      <c r="H32" s="205"/>
      <c r="I32" s="205"/>
      <c r="J32" s="206"/>
      <c r="L32" s="129"/>
    </row>
    <row r="33" spans="1:12" ht="15" customHeight="1" x14ac:dyDescent="0.25">
      <c r="A33" s="193" t="s">
        <v>96</v>
      </c>
      <c r="B33" s="194">
        <v>300</v>
      </c>
      <c r="C33" s="195">
        <f t="shared" ref="C33:C34" si="8">B33-D33</f>
        <v>300</v>
      </c>
      <c r="D33" s="196">
        <f t="shared" ref="D33:D34" si="9">SUM(E33:J33)</f>
        <v>0</v>
      </c>
      <c r="E33" s="197"/>
      <c r="F33" s="198"/>
      <c r="G33" s="198"/>
      <c r="H33" s="198"/>
      <c r="I33" s="198"/>
      <c r="J33" s="199"/>
    </row>
    <row r="34" spans="1:12" ht="15" customHeight="1" x14ac:dyDescent="0.25">
      <c r="A34" s="186" t="s">
        <v>97</v>
      </c>
      <c r="B34" s="187">
        <v>0</v>
      </c>
      <c r="C34" s="188">
        <f t="shared" si="8"/>
        <v>0</v>
      </c>
      <c r="D34" s="189">
        <f t="shared" si="9"/>
        <v>0</v>
      </c>
      <c r="E34" s="190"/>
      <c r="F34" s="191"/>
      <c r="G34" s="191"/>
      <c r="H34" s="191"/>
      <c r="I34" s="191"/>
      <c r="J34" s="192"/>
    </row>
    <row r="35" spans="1:12" ht="15" customHeight="1" x14ac:dyDescent="0.25">
      <c r="A35" s="131" t="s">
        <v>44</v>
      </c>
      <c r="B35" s="172">
        <f t="shared" ref="B35:J35" si="10">SUM(B16:B34)</f>
        <v>4991</v>
      </c>
      <c r="C35" s="207">
        <f t="shared" si="10"/>
        <v>1020.8300000000002</v>
      </c>
      <c r="D35" s="208">
        <f t="shared" si="10"/>
        <v>3970.1699999999996</v>
      </c>
      <c r="E35" s="209">
        <f t="shared" si="10"/>
        <v>0</v>
      </c>
      <c r="F35" s="210">
        <f t="shared" si="10"/>
        <v>399.53</v>
      </c>
      <c r="G35" s="210">
        <f t="shared" si="10"/>
        <v>681.72</v>
      </c>
      <c r="H35" s="210">
        <f t="shared" si="10"/>
        <v>913.61</v>
      </c>
      <c r="I35" s="210">
        <f t="shared" si="10"/>
        <v>462.23999999999995</v>
      </c>
      <c r="J35" s="211">
        <f t="shared" si="10"/>
        <v>1513.07</v>
      </c>
      <c r="L35" s="129"/>
    </row>
    <row r="36" spans="1:12" ht="15" customHeight="1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2" ht="15" customHeight="1" x14ac:dyDescent="0.25">
      <c r="A37" s="131" t="s">
        <v>88</v>
      </c>
      <c r="B37" s="132" t="s">
        <v>36</v>
      </c>
      <c r="C37" s="130"/>
      <c r="D37" s="212" t="s">
        <v>46</v>
      </c>
      <c r="E37" s="213" t="s">
        <v>19</v>
      </c>
      <c r="F37" s="214" t="s">
        <v>20</v>
      </c>
      <c r="G37" s="214" t="s">
        <v>21</v>
      </c>
      <c r="H37" s="214" t="s">
        <v>22</v>
      </c>
      <c r="I37" s="214" t="s">
        <v>23</v>
      </c>
      <c r="J37" s="215" t="s">
        <v>24</v>
      </c>
      <c r="K37" s="130"/>
    </row>
    <row r="38" spans="1:12" ht="15" customHeight="1" x14ac:dyDescent="0.25">
      <c r="A38" s="136" t="s">
        <v>45</v>
      </c>
      <c r="B38" s="216">
        <f>D13-D35</f>
        <v>918.83000000000038</v>
      </c>
      <c r="C38" s="130"/>
      <c r="D38" s="217" t="s">
        <v>47</v>
      </c>
      <c r="E38" s="218">
        <f>B7</f>
        <v>4188.71</v>
      </c>
      <c r="F38" s="219">
        <f>E41</f>
        <v>9077.7099999999991</v>
      </c>
      <c r="G38" s="219">
        <f>F41</f>
        <v>8678.1799999999985</v>
      </c>
      <c r="H38" s="219">
        <f t="shared" ref="H38:J38" si="11">G41</f>
        <v>7996.4599999999982</v>
      </c>
      <c r="I38" s="219">
        <f t="shared" si="11"/>
        <v>7082.8499999999985</v>
      </c>
      <c r="J38" s="220">
        <f t="shared" si="11"/>
        <v>6620.6099999999988</v>
      </c>
      <c r="K38" s="130"/>
    </row>
    <row r="39" spans="1:12" ht="15" customHeight="1" x14ac:dyDescent="0.25">
      <c r="A39" s="141" t="s">
        <v>89</v>
      </c>
      <c r="B39" s="147">
        <f>J41</f>
        <v>5107.5399999999991</v>
      </c>
      <c r="C39" s="130"/>
      <c r="D39" s="221" t="s">
        <v>48</v>
      </c>
      <c r="E39" s="222">
        <f t="shared" ref="E39:J39" si="12">E13</f>
        <v>4889</v>
      </c>
      <c r="F39" s="223">
        <f t="shared" si="12"/>
        <v>0</v>
      </c>
      <c r="G39" s="223">
        <f t="shared" si="12"/>
        <v>0</v>
      </c>
      <c r="H39" s="223">
        <f t="shared" si="12"/>
        <v>0</v>
      </c>
      <c r="I39" s="223">
        <f t="shared" si="12"/>
        <v>0</v>
      </c>
      <c r="J39" s="224">
        <f t="shared" si="12"/>
        <v>0</v>
      </c>
      <c r="K39" s="130"/>
    </row>
    <row r="40" spans="1:12" ht="15" customHeight="1" x14ac:dyDescent="0.25">
      <c r="A40" s="144" t="s">
        <v>37</v>
      </c>
      <c r="B40" s="145">
        <f>'Payments &amp; Receipts'!F55</f>
        <v>982.14</v>
      </c>
      <c r="C40" s="130"/>
      <c r="D40" s="225" t="s">
        <v>49</v>
      </c>
      <c r="E40" s="222">
        <f>E35</f>
        <v>0</v>
      </c>
      <c r="F40" s="226">
        <f>F35</f>
        <v>399.53</v>
      </c>
      <c r="G40" s="226">
        <f t="shared" ref="G40:J40" si="13">G35</f>
        <v>681.72</v>
      </c>
      <c r="H40" s="226">
        <f t="shared" si="13"/>
        <v>913.61</v>
      </c>
      <c r="I40" s="226">
        <f t="shared" si="13"/>
        <v>462.23999999999995</v>
      </c>
      <c r="J40" s="227">
        <f t="shared" si="13"/>
        <v>1513.07</v>
      </c>
      <c r="K40" s="130"/>
    </row>
    <row r="41" spans="1:12" ht="15" customHeight="1" x14ac:dyDescent="0.25">
      <c r="A41" s="131" t="s">
        <v>51</v>
      </c>
      <c r="B41" s="228">
        <f>SUM(B39:B40)</f>
        <v>6089.6799999999994</v>
      </c>
      <c r="C41" s="130"/>
      <c r="D41" s="229" t="s">
        <v>50</v>
      </c>
      <c r="E41" s="230">
        <f>E38+E39-E40</f>
        <v>9077.7099999999991</v>
      </c>
      <c r="F41" s="231">
        <f t="shared" ref="F41:J41" si="14">F38+F39-F40</f>
        <v>8678.1799999999985</v>
      </c>
      <c r="G41" s="231">
        <f t="shared" si="14"/>
        <v>7996.4599999999982</v>
      </c>
      <c r="H41" s="231">
        <f t="shared" si="14"/>
        <v>7082.8499999999985</v>
      </c>
      <c r="I41" s="231">
        <f t="shared" si="14"/>
        <v>6620.6099999999988</v>
      </c>
      <c r="J41" s="232">
        <f t="shared" si="14"/>
        <v>5107.5399999999991</v>
      </c>
      <c r="K41" s="130"/>
    </row>
    <row r="42" spans="1:12" ht="15" customHeight="1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2" ht="15" customHeight="1" x14ac:dyDescent="0.25">
      <c r="C43" s="233"/>
      <c r="D43" s="234" t="s">
        <v>12</v>
      </c>
      <c r="E43" s="235"/>
      <c r="F43" s="235"/>
      <c r="H43" s="236" t="s">
        <v>14</v>
      </c>
      <c r="I43" s="235"/>
      <c r="J43" s="235"/>
      <c r="K43" s="130"/>
    </row>
    <row r="44" spans="1:12" ht="15" customHeight="1" x14ac:dyDescent="0.25">
      <c r="C44" s="237"/>
      <c r="D44" s="238" t="s">
        <v>15</v>
      </c>
      <c r="E44" s="235"/>
      <c r="F44" s="235"/>
      <c r="H44" s="239" t="s">
        <v>17</v>
      </c>
      <c r="I44" s="235"/>
      <c r="J44" s="235"/>
      <c r="K44" s="130"/>
    </row>
    <row r="45" spans="1:12" ht="15" customHeight="1" x14ac:dyDescent="0.25">
      <c r="A45" s="131" t="s">
        <v>156</v>
      </c>
      <c r="B45" s="240"/>
      <c r="C45" s="237"/>
      <c r="D45" s="238" t="s">
        <v>16</v>
      </c>
      <c r="E45" s="235"/>
      <c r="F45" s="235"/>
      <c r="H45" s="239" t="s">
        <v>18</v>
      </c>
      <c r="I45" s="235"/>
      <c r="J45" s="235"/>
      <c r="K45" s="130"/>
    </row>
    <row r="46" spans="1:12" ht="15" customHeight="1" x14ac:dyDescent="0.25">
      <c r="A46" s="157" t="s">
        <v>27</v>
      </c>
      <c r="B46" s="241">
        <f>F49</f>
        <v>177.31</v>
      </c>
      <c r="C46" s="237"/>
      <c r="D46" s="235" t="s">
        <v>60</v>
      </c>
      <c r="E46" s="235"/>
      <c r="F46" s="235">
        <v>342.49</v>
      </c>
      <c r="H46" s="235" t="s">
        <v>60</v>
      </c>
      <c r="I46" s="235"/>
      <c r="J46" s="235">
        <v>1242</v>
      </c>
      <c r="K46" s="130"/>
    </row>
    <row r="47" spans="1:12" ht="15" customHeight="1" x14ac:dyDescent="0.25">
      <c r="A47" s="186" t="s">
        <v>14</v>
      </c>
      <c r="B47" s="242">
        <f>J49</f>
        <v>1090.8</v>
      </c>
      <c r="C47" s="237"/>
      <c r="D47" s="235" t="s">
        <v>128</v>
      </c>
      <c r="E47" s="235"/>
      <c r="F47" s="235">
        <f>-G24</f>
        <v>-91.98</v>
      </c>
      <c r="H47" s="235" t="s">
        <v>90</v>
      </c>
      <c r="I47" s="235"/>
      <c r="J47" s="235">
        <f>-'Payments &amp; Receipts'!F23</f>
        <v>-151.19999999999999</v>
      </c>
    </row>
    <row r="48" spans="1:12" ht="15" customHeight="1" x14ac:dyDescent="0.25">
      <c r="A48" s="243" t="s">
        <v>28</v>
      </c>
      <c r="B48" s="244">
        <f>B49-B46-B47</f>
        <v>3839.4299999999985</v>
      </c>
      <c r="D48" s="235" t="s">
        <v>8</v>
      </c>
      <c r="E48" s="235"/>
      <c r="F48" s="245">
        <f>-D22</f>
        <v>-73.2</v>
      </c>
      <c r="H48" s="235"/>
      <c r="I48" s="246"/>
      <c r="J48" s="245"/>
    </row>
    <row r="49" spans="1:10" ht="15" customHeight="1" thickBot="1" x14ac:dyDescent="0.3">
      <c r="A49" s="247"/>
      <c r="B49" s="147">
        <f>B39</f>
        <v>5107.5399999999991</v>
      </c>
      <c r="C49" s="149"/>
      <c r="D49" s="235" t="s">
        <v>61</v>
      </c>
      <c r="E49" s="235"/>
      <c r="F49" s="248">
        <f>SUM(F46:F48)</f>
        <v>177.31</v>
      </c>
      <c r="H49" s="235" t="s">
        <v>61</v>
      </c>
      <c r="I49" s="246"/>
      <c r="J49" s="248">
        <f>SUM(J46:J48)</f>
        <v>1090.8</v>
      </c>
    </row>
    <row r="50" spans="1:10" ht="15" customHeight="1" thickTop="1" x14ac:dyDescent="0.25"/>
  </sheetData>
  <phoneticPr fontId="2" type="noConversion"/>
  <printOptions horizontalCentered="1"/>
  <pageMargins left="0.23622047244094491" right="0.23622047244094491" top="0.35433070866141736" bottom="0.19685039370078741" header="0.31496062992125984" footer="0.19685039370078741"/>
  <pageSetup paperSize="9" scale="88" orientation="landscape" r:id="rId1"/>
  <headerFooter alignWithMargins="0"/>
  <rowBreaks count="1" manualBreakCount="1">
    <brk id="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workbookViewId="0">
      <pane xSplit="6" ySplit="2" topLeftCell="G3" activePane="bottomRight" state="frozen"/>
      <selection pane="topRight" activeCell="K1" sqref="K1"/>
      <selection pane="bottomLeft" activeCell="A3" sqref="A3"/>
      <selection pane="bottomRight" activeCell="A8" sqref="A8"/>
    </sheetView>
  </sheetViews>
  <sheetFormatPr defaultRowHeight="12.75" x14ac:dyDescent="0.2"/>
  <cols>
    <col min="1" max="1" width="13.42578125" style="50" customWidth="1"/>
    <col min="2" max="2" width="16.7109375" style="50" customWidth="1"/>
    <col min="3" max="3" width="24.42578125" customWidth="1"/>
    <col min="4" max="4" width="27.42578125" customWidth="1"/>
    <col min="5" max="5" width="5.85546875" style="2" bestFit="1" customWidth="1"/>
    <col min="6" max="6" width="12.140625" style="7" customWidth="1"/>
  </cols>
  <sheetData>
    <row r="1" spans="1:6" ht="23.25" x14ac:dyDescent="0.35">
      <c r="A1" s="38" t="s">
        <v>59</v>
      </c>
      <c r="B1" s="41"/>
      <c r="C1" s="4"/>
      <c r="D1" s="4"/>
      <c r="E1" s="5"/>
      <c r="F1" s="6"/>
    </row>
    <row r="2" spans="1:6" ht="14.25" x14ac:dyDescent="0.2">
      <c r="A2" s="41"/>
      <c r="B2" s="41"/>
      <c r="C2" s="4"/>
      <c r="D2" s="4"/>
      <c r="E2" s="5"/>
      <c r="F2" s="6"/>
    </row>
    <row r="3" spans="1:6" ht="15" x14ac:dyDescent="0.25">
      <c r="A3" s="40" t="s">
        <v>40</v>
      </c>
      <c r="B3" s="9"/>
      <c r="C3" s="9"/>
      <c r="D3" s="9"/>
      <c r="E3" s="10"/>
      <c r="F3" s="10"/>
    </row>
    <row r="4" spans="1:6" ht="14.25" x14ac:dyDescent="0.2">
      <c r="A4" s="51">
        <v>43191</v>
      </c>
      <c r="B4" s="251" t="s">
        <v>173</v>
      </c>
      <c r="C4" s="30"/>
      <c r="D4" s="30"/>
      <c r="E4" s="252"/>
      <c r="F4" s="63">
        <f>'Monthly Accounts'!B4</f>
        <v>5479.83</v>
      </c>
    </row>
    <row r="5" spans="1:6" ht="14.25" x14ac:dyDescent="0.2">
      <c r="A5" s="52">
        <v>43210</v>
      </c>
      <c r="B5" s="4" t="s">
        <v>52</v>
      </c>
      <c r="C5" s="4"/>
      <c r="D5" s="4"/>
      <c r="E5" s="64"/>
      <c r="F5" s="249">
        <f>'Monthly Accounts'!D10</f>
        <v>4889</v>
      </c>
    </row>
    <row r="6" spans="1:6" x14ac:dyDescent="0.2">
      <c r="A6" s="42"/>
      <c r="B6" s="31"/>
      <c r="C6" s="31"/>
      <c r="D6" s="31"/>
      <c r="E6" s="35"/>
      <c r="F6" s="35"/>
    </row>
    <row r="7" spans="1:6" ht="15" x14ac:dyDescent="0.25">
      <c r="A7" s="253" t="s">
        <v>54</v>
      </c>
      <c r="B7" s="14"/>
      <c r="C7" s="14"/>
      <c r="D7" s="14"/>
      <c r="E7" s="32"/>
      <c r="F7" s="250">
        <f>SUM(F4:F6)</f>
        <v>10368.83</v>
      </c>
    </row>
    <row r="8" spans="1:6" ht="14.25" x14ac:dyDescent="0.2">
      <c r="A8" s="39"/>
      <c r="B8" s="4"/>
      <c r="C8" s="4"/>
      <c r="D8" s="4"/>
      <c r="E8" s="5"/>
      <c r="F8" s="6"/>
    </row>
    <row r="9" spans="1:6" ht="15" x14ac:dyDescent="0.25">
      <c r="A9" s="43" t="s">
        <v>58</v>
      </c>
      <c r="B9" s="55"/>
      <c r="C9" s="11"/>
      <c r="D9" s="11"/>
      <c r="E9" s="13" t="s">
        <v>53</v>
      </c>
      <c r="F9" s="12" t="s">
        <v>2</v>
      </c>
    </row>
    <row r="10" spans="1:6" ht="14.25" x14ac:dyDescent="0.2">
      <c r="A10" s="44" t="s">
        <v>67</v>
      </c>
      <c r="B10" s="44" t="s">
        <v>68</v>
      </c>
      <c r="C10" s="22" t="s">
        <v>100</v>
      </c>
      <c r="D10" s="22" t="s">
        <v>71</v>
      </c>
      <c r="E10" s="23"/>
      <c r="F10" s="18"/>
    </row>
    <row r="11" spans="1:6" ht="14.25" x14ac:dyDescent="0.2">
      <c r="A11" s="44" t="s">
        <v>11</v>
      </c>
      <c r="B11" s="44">
        <v>43216</v>
      </c>
      <c r="C11" s="22" t="s">
        <v>85</v>
      </c>
      <c r="D11" s="22" t="s">
        <v>86</v>
      </c>
      <c r="E11" s="23">
        <v>352</v>
      </c>
      <c r="F11" s="18">
        <v>417.12</v>
      </c>
    </row>
    <row r="12" spans="1:6" ht="14.25" x14ac:dyDescent="0.2">
      <c r="A12" s="45" t="s">
        <v>11</v>
      </c>
      <c r="B12" s="45">
        <v>43207</v>
      </c>
      <c r="C12" s="20" t="s">
        <v>10</v>
      </c>
      <c r="D12" s="20"/>
      <c r="E12" s="24">
        <v>353</v>
      </c>
      <c r="F12" s="19">
        <v>96</v>
      </c>
    </row>
    <row r="13" spans="1:6" ht="14.25" x14ac:dyDescent="0.2">
      <c r="A13" s="45" t="s">
        <v>11</v>
      </c>
      <c r="B13" s="45">
        <v>43206</v>
      </c>
      <c r="C13" s="20" t="s">
        <v>83</v>
      </c>
      <c r="D13" s="20" t="s">
        <v>84</v>
      </c>
      <c r="E13" s="24">
        <v>354</v>
      </c>
      <c r="F13" s="19">
        <v>78</v>
      </c>
    </row>
    <row r="14" spans="1:6" ht="14.25" x14ac:dyDescent="0.2">
      <c r="A14" s="45" t="s">
        <v>11</v>
      </c>
      <c r="B14" s="45">
        <v>43206</v>
      </c>
      <c r="C14" s="20" t="s">
        <v>83</v>
      </c>
      <c r="D14" s="20" t="s">
        <v>5</v>
      </c>
      <c r="E14" s="24">
        <v>355</v>
      </c>
      <c r="F14" s="19">
        <v>95</v>
      </c>
    </row>
    <row r="15" spans="1:6" ht="14.25" x14ac:dyDescent="0.2">
      <c r="A15" s="45" t="s">
        <v>11</v>
      </c>
      <c r="B15" s="45">
        <v>43243</v>
      </c>
      <c r="C15" s="20" t="s">
        <v>82</v>
      </c>
      <c r="D15" s="20" t="s">
        <v>81</v>
      </c>
      <c r="E15" s="24">
        <v>356</v>
      </c>
      <c r="F15" s="19">
        <v>20</v>
      </c>
    </row>
    <row r="16" spans="1:6" ht="14.25" x14ac:dyDescent="0.2">
      <c r="A16" s="45" t="s">
        <v>11</v>
      </c>
      <c r="B16" s="45">
        <v>43206</v>
      </c>
      <c r="C16" s="20" t="s">
        <v>79</v>
      </c>
      <c r="D16" s="20" t="s">
        <v>80</v>
      </c>
      <c r="E16" s="24">
        <v>357</v>
      </c>
      <c r="F16" s="19">
        <v>480</v>
      </c>
    </row>
    <row r="17" spans="1:8" ht="14.25" x14ac:dyDescent="0.2">
      <c r="A17" s="46">
        <v>43315</v>
      </c>
      <c r="B17" s="46">
        <v>43354</v>
      </c>
      <c r="C17" s="21" t="s">
        <v>78</v>
      </c>
      <c r="D17" s="21" t="s">
        <v>31</v>
      </c>
      <c r="E17" s="25">
        <v>363</v>
      </c>
      <c r="F17" s="26">
        <v>105</v>
      </c>
    </row>
    <row r="18" spans="1:8" ht="15" x14ac:dyDescent="0.25">
      <c r="A18" s="47" t="s">
        <v>54</v>
      </c>
      <c r="B18" s="47"/>
      <c r="C18" s="27"/>
      <c r="D18" s="27"/>
      <c r="E18" s="28"/>
      <c r="F18" s="29">
        <f>SUM(F11:F17)</f>
        <v>1291.1199999999999</v>
      </c>
    </row>
    <row r="19" spans="1:8" ht="15" x14ac:dyDescent="0.25">
      <c r="A19" s="48"/>
      <c r="B19" s="48"/>
      <c r="C19" s="14"/>
      <c r="D19" s="14"/>
      <c r="E19" s="36"/>
      <c r="F19" s="37"/>
    </row>
    <row r="20" spans="1:8" ht="15" x14ac:dyDescent="0.25">
      <c r="A20" s="43" t="s">
        <v>157</v>
      </c>
      <c r="B20" s="55"/>
      <c r="C20" s="11"/>
      <c r="D20" s="11"/>
      <c r="E20" s="13" t="s">
        <v>53</v>
      </c>
      <c r="F20" s="12" t="s">
        <v>2</v>
      </c>
    </row>
    <row r="21" spans="1:8" ht="14.25" x14ac:dyDescent="0.2">
      <c r="A21" s="59" t="s">
        <v>67</v>
      </c>
      <c r="B21" s="59" t="s">
        <v>68</v>
      </c>
      <c r="C21" s="60" t="s">
        <v>100</v>
      </c>
      <c r="D21" s="60" t="s">
        <v>71</v>
      </c>
      <c r="E21" s="61"/>
      <c r="F21" s="62"/>
    </row>
    <row r="22" spans="1:8" ht="14.25" x14ac:dyDescent="0.2">
      <c r="A22" s="44">
        <v>43283</v>
      </c>
      <c r="B22" s="44">
        <v>43311</v>
      </c>
      <c r="C22" s="22" t="s">
        <v>70</v>
      </c>
      <c r="D22" s="22" t="s">
        <v>0</v>
      </c>
      <c r="E22" s="23">
        <v>358</v>
      </c>
      <c r="F22" s="18">
        <v>248.33</v>
      </c>
      <c r="H22" s="8"/>
    </row>
    <row r="23" spans="1:8" ht="14.25" x14ac:dyDescent="0.2">
      <c r="A23" s="45">
        <v>43293</v>
      </c>
      <c r="B23" s="45">
        <v>43311</v>
      </c>
      <c r="C23" s="20" t="s">
        <v>69</v>
      </c>
      <c r="D23" s="20" t="s">
        <v>72</v>
      </c>
      <c r="E23" s="24">
        <v>359</v>
      </c>
      <c r="F23" s="19">
        <v>151.19999999999999</v>
      </c>
    </row>
    <row r="24" spans="1:8" ht="14.25" x14ac:dyDescent="0.2">
      <c r="A24" s="45">
        <v>43295</v>
      </c>
      <c r="B24" s="45">
        <v>43313</v>
      </c>
      <c r="C24" s="20" t="s">
        <v>74</v>
      </c>
      <c r="D24" s="20" t="s">
        <v>75</v>
      </c>
      <c r="E24" s="24">
        <v>361</v>
      </c>
      <c r="F24" s="19">
        <v>59.99</v>
      </c>
    </row>
    <row r="25" spans="1:8" ht="14.25" x14ac:dyDescent="0.2">
      <c r="A25" s="45">
        <v>43293</v>
      </c>
      <c r="B25" s="45">
        <v>43340</v>
      </c>
      <c r="C25" s="20" t="s">
        <v>73</v>
      </c>
      <c r="D25" s="20" t="s">
        <v>153</v>
      </c>
      <c r="E25" s="24">
        <v>360</v>
      </c>
      <c r="F25" s="19">
        <v>17.96</v>
      </c>
      <c r="H25" s="1"/>
    </row>
    <row r="26" spans="1:8" ht="14.25" x14ac:dyDescent="0.2">
      <c r="A26" s="45">
        <v>43306</v>
      </c>
      <c r="B26" s="45">
        <v>43341</v>
      </c>
      <c r="C26" s="20" t="s">
        <v>98</v>
      </c>
      <c r="D26" s="20" t="s">
        <v>77</v>
      </c>
      <c r="E26" s="24">
        <v>362</v>
      </c>
      <c r="F26" s="19">
        <v>31.99</v>
      </c>
      <c r="H26" s="1"/>
    </row>
    <row r="27" spans="1:8" ht="14.25" x14ac:dyDescent="0.2">
      <c r="A27" s="45">
        <v>43319</v>
      </c>
      <c r="B27" s="45">
        <v>43341</v>
      </c>
      <c r="C27" s="20" t="s">
        <v>98</v>
      </c>
      <c r="D27" s="20" t="s">
        <v>99</v>
      </c>
      <c r="E27" s="24">
        <v>364</v>
      </c>
      <c r="F27" s="19">
        <v>320</v>
      </c>
      <c r="H27" s="1"/>
    </row>
    <row r="28" spans="1:8" ht="14.25" x14ac:dyDescent="0.2">
      <c r="A28" s="45">
        <v>43342</v>
      </c>
      <c r="B28" s="45">
        <v>43364</v>
      </c>
      <c r="C28" s="20" t="s">
        <v>98</v>
      </c>
      <c r="D28" s="20" t="s">
        <v>99</v>
      </c>
      <c r="E28" s="24">
        <v>365</v>
      </c>
      <c r="F28" s="19">
        <v>232.46</v>
      </c>
      <c r="H28" s="1"/>
    </row>
    <row r="29" spans="1:8" ht="14.25" x14ac:dyDescent="0.2">
      <c r="A29" s="45">
        <v>43347</v>
      </c>
      <c r="B29" s="45">
        <v>43364</v>
      </c>
      <c r="C29" s="20" t="s">
        <v>98</v>
      </c>
      <c r="D29" s="20" t="s">
        <v>91</v>
      </c>
      <c r="E29" s="24">
        <v>366</v>
      </c>
      <c r="F29" s="19">
        <v>19.32</v>
      </c>
      <c r="H29" s="1"/>
    </row>
    <row r="30" spans="1:8" ht="14.25" x14ac:dyDescent="0.2">
      <c r="A30" s="45">
        <v>43368</v>
      </c>
      <c r="B30" s="45">
        <v>43404</v>
      </c>
      <c r="C30" s="20" t="s">
        <v>76</v>
      </c>
      <c r="D30" s="20" t="s">
        <v>152</v>
      </c>
      <c r="E30" s="24">
        <v>367</v>
      </c>
      <c r="F30" s="19">
        <v>17.96</v>
      </c>
    </row>
    <row r="31" spans="1:8" ht="14.25" x14ac:dyDescent="0.2">
      <c r="A31" s="45">
        <v>43375</v>
      </c>
      <c r="B31" s="45">
        <v>43419</v>
      </c>
      <c r="C31" s="20" t="s">
        <v>76</v>
      </c>
      <c r="D31" s="20" t="s">
        <v>86</v>
      </c>
      <c r="E31" s="24">
        <v>368</v>
      </c>
      <c r="F31" s="19">
        <f>186.98+21.85</f>
        <v>208.82999999999998</v>
      </c>
    </row>
    <row r="32" spans="1:8" ht="14.25" x14ac:dyDescent="0.2">
      <c r="A32" s="45">
        <v>43410</v>
      </c>
      <c r="B32" s="45">
        <v>43440</v>
      </c>
      <c r="C32" s="20" t="s">
        <v>83</v>
      </c>
      <c r="D32" s="20" t="s">
        <v>5</v>
      </c>
      <c r="E32" s="24">
        <v>369</v>
      </c>
      <c r="F32" s="19">
        <v>40</v>
      </c>
    </row>
    <row r="33" spans="1:6" ht="14.25" x14ac:dyDescent="0.2">
      <c r="A33" s="45">
        <v>43410</v>
      </c>
      <c r="B33" s="45">
        <v>43419</v>
      </c>
      <c r="C33" s="20" t="s">
        <v>76</v>
      </c>
      <c r="D33" s="20" t="s">
        <v>99</v>
      </c>
      <c r="E33" s="24">
        <v>370</v>
      </c>
      <c r="F33" s="19">
        <v>252.68</v>
      </c>
    </row>
    <row r="34" spans="1:6" ht="14.25" x14ac:dyDescent="0.2">
      <c r="A34" s="45">
        <v>43438</v>
      </c>
      <c r="B34" s="45">
        <v>43482</v>
      </c>
      <c r="C34" s="20" t="s">
        <v>150</v>
      </c>
      <c r="D34" s="20" t="s">
        <v>7</v>
      </c>
      <c r="E34" s="24">
        <v>371</v>
      </c>
      <c r="F34" s="19">
        <v>20</v>
      </c>
    </row>
    <row r="35" spans="1:6" ht="14.25" x14ac:dyDescent="0.2">
      <c r="A35" s="45">
        <v>43438</v>
      </c>
      <c r="B35" s="45">
        <v>43500</v>
      </c>
      <c r="C35" s="20" t="s">
        <v>83</v>
      </c>
      <c r="D35" s="20" t="s">
        <v>161</v>
      </c>
      <c r="E35" s="24">
        <v>372</v>
      </c>
      <c r="F35" s="19">
        <v>95</v>
      </c>
    </row>
    <row r="36" spans="1:6" ht="14.25" x14ac:dyDescent="0.2">
      <c r="A36" s="45">
        <v>43438</v>
      </c>
      <c r="B36" s="45">
        <v>43486</v>
      </c>
      <c r="C36" s="20" t="s">
        <v>151</v>
      </c>
      <c r="D36" s="20" t="s">
        <v>1</v>
      </c>
      <c r="E36" s="24">
        <v>373</v>
      </c>
      <c r="F36" s="19">
        <v>77</v>
      </c>
    </row>
    <row r="37" spans="1:6" ht="14.25" x14ac:dyDescent="0.2">
      <c r="A37" s="45">
        <v>43438</v>
      </c>
      <c r="B37" s="45">
        <v>43486</v>
      </c>
      <c r="C37" s="20" t="s">
        <v>98</v>
      </c>
      <c r="D37" s="20" t="s">
        <v>99</v>
      </c>
      <c r="E37" s="24">
        <v>374</v>
      </c>
      <c r="F37" s="19">
        <v>202.14</v>
      </c>
    </row>
    <row r="38" spans="1:6" ht="14.25" x14ac:dyDescent="0.2">
      <c r="A38" s="45">
        <v>43475</v>
      </c>
      <c r="B38" s="45">
        <v>43486</v>
      </c>
      <c r="C38" s="20" t="s">
        <v>98</v>
      </c>
      <c r="D38" s="20" t="s">
        <v>99</v>
      </c>
      <c r="E38" s="24">
        <v>375</v>
      </c>
      <c r="F38" s="19">
        <v>202.14</v>
      </c>
    </row>
    <row r="39" spans="1:6" ht="14.25" x14ac:dyDescent="0.2">
      <c r="A39" s="45">
        <v>43475</v>
      </c>
      <c r="B39" s="45">
        <v>43486</v>
      </c>
      <c r="C39" s="20" t="s">
        <v>98</v>
      </c>
      <c r="D39" s="20" t="s">
        <v>152</v>
      </c>
      <c r="E39" s="24">
        <v>376</v>
      </c>
      <c r="F39" s="19">
        <v>17.96</v>
      </c>
    </row>
    <row r="40" spans="1:6" ht="14.25" x14ac:dyDescent="0.2">
      <c r="A40" s="45">
        <v>43475</v>
      </c>
      <c r="B40" s="45">
        <v>43486</v>
      </c>
      <c r="C40" s="20" t="s">
        <v>98</v>
      </c>
      <c r="D40" s="20" t="s">
        <v>160</v>
      </c>
      <c r="E40" s="24">
        <v>377</v>
      </c>
      <c r="F40" s="19">
        <v>40</v>
      </c>
    </row>
    <row r="41" spans="1:6" ht="14.25" x14ac:dyDescent="0.2">
      <c r="A41" s="45">
        <v>43501</v>
      </c>
      <c r="B41" s="45">
        <v>43509</v>
      </c>
      <c r="C41" s="20" t="s">
        <v>98</v>
      </c>
      <c r="D41" s="20" t="s">
        <v>99</v>
      </c>
      <c r="E41" s="24">
        <v>378</v>
      </c>
      <c r="F41" s="19">
        <v>202.14</v>
      </c>
    </row>
    <row r="42" spans="1:6" ht="14.25" x14ac:dyDescent="0.2">
      <c r="A42" s="45">
        <v>43501</v>
      </c>
      <c r="B42" s="45">
        <v>43543</v>
      </c>
      <c r="C42" s="20" t="s">
        <v>83</v>
      </c>
      <c r="D42" s="20" t="s">
        <v>162</v>
      </c>
      <c r="E42" s="24">
        <v>379</v>
      </c>
      <c r="F42" s="19">
        <v>40</v>
      </c>
    </row>
    <row r="43" spans="1:6" ht="14.25" x14ac:dyDescent="0.2">
      <c r="A43" s="45">
        <v>43501</v>
      </c>
      <c r="B43" s="45">
        <v>43509</v>
      </c>
      <c r="C43" s="20" t="s">
        <v>151</v>
      </c>
      <c r="D43" s="20" t="s">
        <v>163</v>
      </c>
      <c r="E43" s="24">
        <v>380</v>
      </c>
      <c r="F43" s="19">
        <v>108.79</v>
      </c>
    </row>
    <row r="44" spans="1:6" ht="14.25" x14ac:dyDescent="0.2">
      <c r="A44" s="45">
        <v>43529</v>
      </c>
      <c r="B44" s="45">
        <v>43536</v>
      </c>
      <c r="C44" s="20" t="s">
        <v>98</v>
      </c>
      <c r="D44" s="20" t="s">
        <v>99</v>
      </c>
      <c r="E44" s="24">
        <v>381</v>
      </c>
      <c r="F44" s="19">
        <v>202.14</v>
      </c>
    </row>
    <row r="45" spans="1:6" ht="14.25" x14ac:dyDescent="0.2">
      <c r="A45" s="45">
        <v>43529</v>
      </c>
      <c r="B45" s="45">
        <v>43532</v>
      </c>
      <c r="C45" s="20" t="s">
        <v>78</v>
      </c>
      <c r="D45" s="20" t="s">
        <v>31</v>
      </c>
      <c r="E45" s="24">
        <v>384</v>
      </c>
      <c r="F45" s="19">
        <v>180</v>
      </c>
    </row>
    <row r="46" spans="1:6" ht="15" x14ac:dyDescent="0.25">
      <c r="A46" s="47" t="s">
        <v>54</v>
      </c>
      <c r="B46" s="47"/>
      <c r="C46" s="27"/>
      <c r="D46" s="27"/>
      <c r="E46" s="28"/>
      <c r="F46" s="29">
        <f>SUM(F22:F45)</f>
        <v>2988.0299999999997</v>
      </c>
    </row>
    <row r="47" spans="1:6" ht="14.25" x14ac:dyDescent="0.2">
      <c r="A47" s="41"/>
      <c r="B47" s="41"/>
      <c r="C47" s="4"/>
      <c r="D47" s="4"/>
      <c r="E47" s="5"/>
      <c r="F47" s="6"/>
    </row>
    <row r="48" spans="1:6" ht="15" x14ac:dyDescent="0.25">
      <c r="A48" s="43" t="s">
        <v>87</v>
      </c>
      <c r="B48" s="55"/>
      <c r="C48" s="11"/>
      <c r="D48" s="11"/>
      <c r="E48" s="13" t="s">
        <v>53</v>
      </c>
      <c r="F48" s="12" t="s">
        <v>2</v>
      </c>
    </row>
    <row r="49" spans="1:8" ht="14.25" x14ac:dyDescent="0.2">
      <c r="A49" s="59" t="s">
        <v>67</v>
      </c>
      <c r="B49" s="59" t="s">
        <v>68</v>
      </c>
      <c r="C49" s="60" t="s">
        <v>100</v>
      </c>
      <c r="D49" s="60" t="s">
        <v>71</v>
      </c>
      <c r="E49" s="61"/>
      <c r="F49" s="62"/>
    </row>
    <row r="50" spans="1:8" ht="14.25" x14ac:dyDescent="0.2">
      <c r="A50" s="45">
        <v>43529</v>
      </c>
      <c r="B50" s="45"/>
      <c r="C50" s="20" t="s">
        <v>83</v>
      </c>
      <c r="D50" s="20" t="s">
        <v>162</v>
      </c>
      <c r="E50" s="24">
        <v>382</v>
      </c>
      <c r="F50" s="19">
        <v>235</v>
      </c>
    </row>
    <row r="51" spans="1:8" ht="14.25" x14ac:dyDescent="0.2">
      <c r="A51" s="45"/>
      <c r="B51" s="45"/>
      <c r="C51" s="20" t="s">
        <v>169</v>
      </c>
      <c r="D51" s="20"/>
      <c r="E51" s="24">
        <v>383</v>
      </c>
      <c r="F51" s="19"/>
    </row>
    <row r="52" spans="1:8" ht="14.25" x14ac:dyDescent="0.2">
      <c r="A52" s="45">
        <v>43529</v>
      </c>
      <c r="B52" s="45"/>
      <c r="C52" s="20" t="s">
        <v>83</v>
      </c>
      <c r="D52" s="20" t="s">
        <v>162</v>
      </c>
      <c r="E52" s="24">
        <v>385</v>
      </c>
      <c r="F52" s="19">
        <v>65</v>
      </c>
    </row>
    <row r="53" spans="1:8" ht="14.25" x14ac:dyDescent="0.2">
      <c r="A53" s="45">
        <v>43553</v>
      </c>
      <c r="B53" s="45">
        <v>43556</v>
      </c>
      <c r="C53" s="20" t="s">
        <v>98</v>
      </c>
      <c r="D53" s="20" t="s">
        <v>99</v>
      </c>
      <c r="E53" s="24">
        <v>386</v>
      </c>
      <c r="F53" s="19">
        <v>202.14</v>
      </c>
    </row>
    <row r="54" spans="1:8" ht="14.25" x14ac:dyDescent="0.2">
      <c r="A54" s="49">
        <v>43529</v>
      </c>
      <c r="B54" s="49"/>
      <c r="C54" s="21" t="s">
        <v>170</v>
      </c>
      <c r="D54" s="21" t="s">
        <v>171</v>
      </c>
      <c r="E54" s="25">
        <v>387</v>
      </c>
      <c r="F54" s="26">
        <v>480</v>
      </c>
    </row>
    <row r="55" spans="1:8" ht="15" x14ac:dyDescent="0.25">
      <c r="A55" s="47" t="s">
        <v>54</v>
      </c>
      <c r="B55" s="47"/>
      <c r="C55" s="27"/>
      <c r="D55" s="27"/>
      <c r="E55" s="28"/>
      <c r="F55" s="29">
        <f>SUM(F50:F54)</f>
        <v>982.14</v>
      </c>
    </row>
    <row r="56" spans="1:8" ht="14.25" x14ac:dyDescent="0.2">
      <c r="A56" s="41"/>
      <c r="B56" s="41"/>
      <c r="C56" s="4"/>
      <c r="D56" s="4"/>
      <c r="E56" s="5"/>
      <c r="F56" s="6"/>
    </row>
    <row r="57" spans="1:8" ht="14.25" x14ac:dyDescent="0.2">
      <c r="A57" s="51" t="s">
        <v>55</v>
      </c>
      <c r="B57" s="56"/>
      <c r="C57" s="15"/>
      <c r="D57" s="15"/>
      <c r="E57" s="16"/>
      <c r="F57" s="18">
        <f>F18+F46+F55</f>
        <v>5261.29</v>
      </c>
    </row>
    <row r="58" spans="1:8" ht="14.25" x14ac:dyDescent="0.2">
      <c r="A58" s="52" t="s">
        <v>56</v>
      </c>
      <c r="B58" s="41"/>
      <c r="C58" s="4"/>
      <c r="D58" s="4"/>
      <c r="E58" s="33"/>
      <c r="F58" s="19">
        <f>'Monthly Accounts'!B41</f>
        <v>6089.6799999999994</v>
      </c>
    </row>
    <row r="59" spans="1:8" ht="14.25" x14ac:dyDescent="0.2">
      <c r="A59" s="53" t="s">
        <v>57</v>
      </c>
      <c r="B59" s="57"/>
      <c r="C59" s="31"/>
      <c r="D59" s="31"/>
      <c r="E59" s="17"/>
      <c r="F59" s="26">
        <f>-F55</f>
        <v>-982.14</v>
      </c>
      <c r="H59" s="3"/>
    </row>
    <row r="60" spans="1:8" ht="15" x14ac:dyDescent="0.25">
      <c r="A60" s="54"/>
      <c r="B60" s="58"/>
      <c r="C60" s="14"/>
      <c r="D60" s="14"/>
      <c r="E60" s="34"/>
      <c r="F60" s="29">
        <f>SUM(F57:F59)</f>
        <v>10368.83</v>
      </c>
      <c r="G60" s="3"/>
    </row>
    <row r="61" spans="1:8" ht="14.25" x14ac:dyDescent="0.2">
      <c r="A61" s="41"/>
      <c r="B61" s="41"/>
      <c r="C61" s="4"/>
      <c r="D61" s="4"/>
      <c r="E61" s="5"/>
      <c r="F61" s="6"/>
    </row>
    <row r="62" spans="1:8" ht="14.25" x14ac:dyDescent="0.2">
      <c r="A62" s="41"/>
      <c r="B62" s="41"/>
      <c r="C62" s="4"/>
      <c r="D62" s="4"/>
      <c r="E62" s="5"/>
      <c r="F62" s="6"/>
    </row>
  </sheetData>
  <dataConsolidate/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E2352-B22A-4254-9303-EAAD9418A60E}">
  <dimension ref="A1:E23"/>
  <sheetViews>
    <sheetView view="pageBreakPreview" zoomScaleNormal="100" zoomScaleSheetLayoutView="100" workbookViewId="0">
      <selection activeCell="A9" sqref="A9:B9"/>
    </sheetView>
  </sheetViews>
  <sheetFormatPr defaultRowHeight="15" x14ac:dyDescent="0.2"/>
  <cols>
    <col min="1" max="1" width="22" style="254" customWidth="1"/>
    <col min="2" max="2" width="67.42578125" style="254" customWidth="1"/>
    <col min="3" max="3" width="8.42578125" style="254" customWidth="1"/>
    <col min="4" max="4" width="8" style="254" customWidth="1"/>
    <col min="5" max="5" width="36.42578125" style="254" customWidth="1"/>
    <col min="6" max="16384" width="9.140625" style="254"/>
  </cols>
  <sheetData>
    <row r="1" spans="1:5" ht="18" x14ac:dyDescent="0.25">
      <c r="A1" s="265" t="s">
        <v>29</v>
      </c>
    </row>
    <row r="2" spans="1:5" ht="9" customHeight="1" x14ac:dyDescent="0.2"/>
    <row r="3" spans="1:5" ht="15.75" x14ac:dyDescent="0.25">
      <c r="A3" s="254" t="s">
        <v>174</v>
      </c>
    </row>
    <row r="4" spans="1:5" ht="15.75" x14ac:dyDescent="0.25">
      <c r="A4" s="262"/>
      <c r="B4" s="259"/>
      <c r="C4" s="257" t="s">
        <v>192</v>
      </c>
      <c r="D4" s="257" t="s">
        <v>193</v>
      </c>
      <c r="E4" s="257" t="s">
        <v>194</v>
      </c>
    </row>
    <row r="5" spans="1:5" s="255" customFormat="1" ht="24" customHeight="1" x14ac:dyDescent="0.2">
      <c r="A5" s="275" t="s">
        <v>175</v>
      </c>
      <c r="B5" s="275"/>
      <c r="C5" s="266"/>
      <c r="D5" s="266"/>
      <c r="E5" s="266"/>
    </row>
    <row r="6" spans="1:5" s="255" customFormat="1" ht="24" customHeight="1" x14ac:dyDescent="0.2">
      <c r="A6" s="275" t="s">
        <v>176</v>
      </c>
      <c r="B6" s="275"/>
      <c r="C6" s="266"/>
      <c r="D6" s="266"/>
      <c r="E6" s="266"/>
    </row>
    <row r="7" spans="1:5" s="255" customFormat="1" ht="24" customHeight="1" x14ac:dyDescent="0.2">
      <c r="A7" s="275" t="s">
        <v>177</v>
      </c>
      <c r="B7" s="275"/>
      <c r="C7" s="266"/>
      <c r="D7" s="266"/>
      <c r="E7" s="266"/>
    </row>
    <row r="8" spans="1:5" s="255" customFormat="1" ht="24" customHeight="1" x14ac:dyDescent="0.2">
      <c r="A8" s="275" t="s">
        <v>178</v>
      </c>
      <c r="B8" s="275"/>
      <c r="C8" s="266"/>
      <c r="D8" s="266"/>
      <c r="E8" s="266"/>
    </row>
    <row r="9" spans="1:5" s="255" customFormat="1" ht="24" customHeight="1" x14ac:dyDescent="0.2">
      <c r="A9" s="275" t="s">
        <v>179</v>
      </c>
      <c r="B9" s="275"/>
      <c r="C9" s="266"/>
      <c r="D9" s="266"/>
      <c r="E9" s="266"/>
    </row>
    <row r="10" spans="1:5" s="255" customFormat="1" ht="24" customHeight="1" x14ac:dyDescent="0.2">
      <c r="A10" s="275" t="s">
        <v>195</v>
      </c>
      <c r="B10" s="275"/>
      <c r="C10" s="266"/>
      <c r="D10" s="266"/>
      <c r="E10" s="266"/>
    </row>
    <row r="11" spans="1:5" s="255" customFormat="1" ht="24" customHeight="1" x14ac:dyDescent="0.2">
      <c r="A11" s="275" t="s">
        <v>180</v>
      </c>
      <c r="B11" s="275"/>
      <c r="C11" s="266"/>
      <c r="D11" s="266"/>
      <c r="E11" s="266"/>
    </row>
    <row r="12" spans="1:5" s="255" customFormat="1" ht="24" customHeight="1" x14ac:dyDescent="0.2">
      <c r="A12" s="275" t="s">
        <v>181</v>
      </c>
      <c r="B12" s="275"/>
      <c r="C12" s="266"/>
      <c r="D12" s="266"/>
      <c r="E12" s="266"/>
    </row>
    <row r="13" spans="1:5" s="255" customFormat="1" ht="24" customHeight="1" x14ac:dyDescent="0.2">
      <c r="A13" s="275" t="s">
        <v>182</v>
      </c>
      <c r="B13" s="275"/>
      <c r="C13" s="266"/>
      <c r="D13" s="266"/>
      <c r="E13" s="266"/>
    </row>
    <row r="14" spans="1:5" s="255" customFormat="1" ht="24" customHeight="1" x14ac:dyDescent="0.2">
      <c r="A14" s="275" t="s">
        <v>183</v>
      </c>
      <c r="B14" s="275"/>
      <c r="C14" s="266"/>
      <c r="D14" s="266"/>
      <c r="E14" s="266"/>
    </row>
    <row r="15" spans="1:5" s="255" customFormat="1" ht="24" customHeight="1" x14ac:dyDescent="0.2">
      <c r="A15" s="275" t="s">
        <v>184</v>
      </c>
      <c r="B15" s="275"/>
      <c r="C15" s="266"/>
      <c r="D15" s="266"/>
      <c r="E15" s="266"/>
    </row>
    <row r="16" spans="1:5" s="255" customFormat="1" ht="31.5" customHeight="1" x14ac:dyDescent="0.2">
      <c r="A16" s="275" t="s">
        <v>185</v>
      </c>
      <c r="B16" s="275"/>
      <c r="C16" s="266"/>
      <c r="D16" s="266"/>
      <c r="E16" s="266"/>
    </row>
    <row r="17" spans="1:5" s="255" customFormat="1" ht="31.5" customHeight="1" x14ac:dyDescent="0.2">
      <c r="A17" s="275" t="s">
        <v>186</v>
      </c>
      <c r="B17" s="275"/>
      <c r="C17" s="266"/>
      <c r="D17" s="266"/>
      <c r="E17" s="266"/>
    </row>
    <row r="18" spans="1:5" s="255" customFormat="1" ht="24" customHeight="1" x14ac:dyDescent="0.2">
      <c r="A18" s="275" t="s">
        <v>187</v>
      </c>
      <c r="B18" s="275"/>
      <c r="C18" s="266"/>
      <c r="D18" s="266"/>
      <c r="E18" s="266"/>
    </row>
    <row r="19" spans="1:5" ht="9" customHeight="1" x14ac:dyDescent="0.2">
      <c r="A19" s="262"/>
      <c r="B19" s="259"/>
      <c r="C19" s="256"/>
      <c r="D19" s="256"/>
      <c r="E19" s="256"/>
    </row>
    <row r="20" spans="1:5" ht="24" customHeight="1" x14ac:dyDescent="0.2">
      <c r="A20" s="267" t="s">
        <v>191</v>
      </c>
      <c r="B20" s="260"/>
      <c r="C20" s="258"/>
      <c r="D20" s="258"/>
      <c r="E20" s="258"/>
    </row>
    <row r="21" spans="1:5" ht="15.75" x14ac:dyDescent="0.25">
      <c r="A21" s="263" t="s">
        <v>189</v>
      </c>
      <c r="B21" s="260" t="s">
        <v>190</v>
      </c>
      <c r="C21" s="258"/>
      <c r="D21" s="258"/>
      <c r="E21" s="258"/>
    </row>
    <row r="22" spans="1:5" ht="21" customHeight="1" x14ac:dyDescent="0.2">
      <c r="A22" s="264" t="s">
        <v>142</v>
      </c>
      <c r="B22" s="260"/>
      <c r="C22" s="258"/>
      <c r="D22" s="258"/>
      <c r="E22" s="258"/>
    </row>
    <row r="23" spans="1:5" ht="15.75" x14ac:dyDescent="0.25">
      <c r="A23" s="263" t="s">
        <v>188</v>
      </c>
      <c r="B23" s="261">
        <v>43556</v>
      </c>
      <c r="C23" s="258"/>
      <c r="D23" s="258"/>
      <c r="E23" s="258"/>
    </row>
  </sheetData>
  <mergeCells count="14">
    <mergeCell ref="A10:B10"/>
    <mergeCell ref="A5:B5"/>
    <mergeCell ref="A6:B6"/>
    <mergeCell ref="A7:B7"/>
    <mergeCell ref="A8:B8"/>
    <mergeCell ref="A9:B9"/>
    <mergeCell ref="A11:B11"/>
    <mergeCell ref="A18:B18"/>
    <mergeCell ref="A17:B17"/>
    <mergeCell ref="A16:B16"/>
    <mergeCell ref="A15:B15"/>
    <mergeCell ref="A14:B14"/>
    <mergeCell ref="A13:B13"/>
    <mergeCell ref="A12:B12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2018-19</vt:lpstr>
      <vt:lpstr>Bank Recon</vt:lpstr>
      <vt:lpstr>Monthly Accounts</vt:lpstr>
      <vt:lpstr>Payments &amp; Receipts</vt:lpstr>
      <vt:lpstr>Internal Check List</vt:lpstr>
      <vt:lpstr>'Monthly Accounts'!Print_Area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kempl</cp:lastModifiedBy>
  <cp:lastPrinted>2019-04-30T09:41:17Z</cp:lastPrinted>
  <dcterms:created xsi:type="dcterms:W3CDTF">2009-06-15T18:38:28Z</dcterms:created>
  <dcterms:modified xsi:type="dcterms:W3CDTF">2019-05-02T08:45:15Z</dcterms:modified>
</cp:coreProperties>
</file>