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mpl\Documents\KEMPLEY PARISH COUNCIL\GOVERNANCE\ACCOUNTS\Accounts 2019-20\"/>
    </mc:Choice>
  </mc:AlternateContent>
  <xr:revisionPtr revIDLastSave="0" documentId="13_ncr:1_{2E119ED3-085A-48D6-914D-4BE8A4F1028B}" xr6:coauthVersionLast="43" xr6:coauthVersionMax="43" xr10:uidLastSave="{00000000-0000-0000-0000-000000000000}"/>
  <bookViews>
    <workbookView xWindow="-120" yWindow="-120" windowWidth="20730" windowHeight="11160" xr2:uid="{0E165ADE-D49C-4549-811B-DB048A27E400}"/>
  </bookViews>
  <sheets>
    <sheet name="Budget 2019-20" sheetId="1" r:id="rId1"/>
  </sheets>
  <definedNames>
    <definedName name="_xlnm.Print_Area" localSheetId="0">'Budget 2019-20'!$A$1:$H$104</definedName>
    <definedName name="_xlnm.Print_Titles" localSheetId="0">'Budget 2019-20'!$1:$2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C57" i="1"/>
  <c r="C59" i="1" l="1"/>
  <c r="H8" i="1" l="1"/>
  <c r="H9" i="1" s="1"/>
  <c r="H11" i="1" s="1"/>
  <c r="E21" i="1"/>
  <c r="B99" i="1" l="1"/>
  <c r="H12" i="1" l="1"/>
  <c r="H18" i="1" s="1"/>
  <c r="H19" i="1" s="1"/>
  <c r="H20" i="1" s="1"/>
  <c r="H21" i="1" s="1"/>
  <c r="H22" i="1" s="1"/>
  <c r="H27" i="1" s="1"/>
  <c r="H30" i="1" s="1"/>
  <c r="H32" i="1" s="1"/>
  <c r="H33" i="1" s="1"/>
  <c r="H34" i="1" s="1"/>
  <c r="H37" i="1" s="1"/>
  <c r="H39" i="1" s="1"/>
  <c r="H40" i="1" s="1"/>
  <c r="H47" i="1" s="1"/>
  <c r="H48" i="1" s="1"/>
  <c r="H49" i="1" s="1"/>
  <c r="E47" i="1" l="1"/>
  <c r="D47" i="1"/>
  <c r="C47" i="1"/>
  <c r="B47" i="1"/>
  <c r="G45" i="1"/>
  <c r="F45" i="1"/>
  <c r="E45" i="1"/>
  <c r="D45" i="1"/>
  <c r="C45" i="1"/>
  <c r="B45" i="1"/>
  <c r="C41" i="1"/>
  <c r="G32" i="1"/>
  <c r="F32" i="1"/>
  <c r="E32" i="1"/>
  <c r="F22" i="1"/>
  <c r="D20" i="1"/>
  <c r="D19" i="1"/>
  <c r="D18" i="1"/>
  <c r="B18" i="1"/>
  <c r="E8" i="1"/>
  <c r="B8" i="1"/>
  <c r="C46" i="1" l="1"/>
  <c r="E41" i="1"/>
  <c r="E46" i="1" s="1"/>
  <c r="F41" i="1"/>
  <c r="F46" i="1" s="1"/>
  <c r="F49" i="1" s="1"/>
  <c r="B41" i="1"/>
  <c r="B46" i="1" s="1"/>
  <c r="D41" i="1"/>
  <c r="D46" i="1" s="1"/>
  <c r="G41" i="1"/>
  <c r="G46" i="1" s="1"/>
  <c r="G49" i="1" s="1"/>
  <c r="E49" i="1" l="1"/>
  <c r="D101" i="1" l="1"/>
</calcChain>
</file>

<file path=xl/sharedStrings.xml><?xml version="1.0" encoding="utf-8"?>
<sst xmlns="http://schemas.openxmlformats.org/spreadsheetml/2006/main" count="114" uniqueCount="108">
  <si>
    <t>KEMPLEY PARISH COUNCIL</t>
  </si>
  <si>
    <t>BUDGET</t>
  </si>
  <si>
    <t>YTD Spend</t>
  </si>
  <si>
    <t>Expected</t>
  </si>
  <si>
    <t>Notes</t>
  </si>
  <si>
    <t>EXPENDITURE</t>
  </si>
  <si>
    <t>2018/19</t>
  </si>
  <si>
    <t>year end</t>
  </si>
  <si>
    <t>2019/20</t>
  </si>
  <si>
    <t>2020/21</t>
  </si>
  <si>
    <t>2021/22</t>
  </si>
  <si>
    <t>Compliance with Statutes</t>
  </si>
  <si>
    <t>Staff travel and expenses</t>
  </si>
  <si>
    <t>Staff Training</t>
  </si>
  <si>
    <t>Procedural Rules</t>
  </si>
  <si>
    <t>Meetings - Hall Hire</t>
  </si>
  <si>
    <t>Internal Audit Fees</t>
  </si>
  <si>
    <t>Governance &amp; Accountability</t>
  </si>
  <si>
    <t>Postage</t>
  </si>
  <si>
    <t>Stationery</t>
  </si>
  <si>
    <t>Printing Costs</t>
  </si>
  <si>
    <t>Councillors' Travel</t>
  </si>
  <si>
    <t>Councillors' Training</t>
  </si>
  <si>
    <t>Insurance</t>
  </si>
  <si>
    <t>Subscriptions</t>
  </si>
  <si>
    <t>Election</t>
  </si>
  <si>
    <t>Basic Services</t>
  </si>
  <si>
    <t>Highways &amp; Traffic Calming</t>
  </si>
  <si>
    <t>Services</t>
  </si>
  <si>
    <t>Community Spirit</t>
  </si>
  <si>
    <t>Defibrillator Maintenance</t>
  </si>
  <si>
    <t>Annual Parish Meeting</t>
  </si>
  <si>
    <t>Village Hall</t>
  </si>
  <si>
    <t>Public Participation Survey</t>
  </si>
  <si>
    <t>Community Assets</t>
  </si>
  <si>
    <t>Village Green Maintenance</t>
  </si>
  <si>
    <t>General Repairs</t>
  </si>
  <si>
    <t>Environment</t>
  </si>
  <si>
    <t>Communication</t>
  </si>
  <si>
    <t>Website + IT Costs</t>
  </si>
  <si>
    <t>Section 137 Expenditure</t>
  </si>
  <si>
    <t>British Legion Poppy Wreath</t>
  </si>
  <si>
    <t>INCOME</t>
  </si>
  <si>
    <t>Grants/gifts/s106/CIL</t>
  </si>
  <si>
    <t>Bank/investment interest</t>
  </si>
  <si>
    <t>Requiring funding</t>
  </si>
  <si>
    <t>PRECEPT</t>
  </si>
  <si>
    <t>NOTES</t>
  </si>
  <si>
    <t>TOTAL EXPENDITURE</t>
  </si>
  <si>
    <t>TOTAL INCOME</t>
  </si>
  <si>
    <t>Data Protection Fee (ICO)</t>
  </si>
  <si>
    <t>Planned Maintenance</t>
  </si>
  <si>
    <t>pence</t>
  </si>
  <si>
    <t>pounds</t>
  </si>
  <si>
    <t xml:space="preserve">      Clerks Training</t>
  </si>
  <si>
    <t>Less use of ringfenced funds</t>
  </si>
  <si>
    <t>Less use of reserves</t>
  </si>
  <si>
    <t>Gloucestershire Association of Parish &amp; Town Councils</t>
  </si>
  <si>
    <t>Society of Local Council Clerks</t>
  </si>
  <si>
    <t>£1300 / 4 years = £325 per year provision for a contested election.</t>
  </si>
  <si>
    <t xml:space="preserve">9.   Cost of a contested election is £1300.  Cost of an uncontested election is £150.  </t>
  </si>
  <si>
    <t xml:space="preserve">8.   Subscriptions: </t>
  </si>
  <si>
    <t>7.   Assumed a 4-5% increase p.a.</t>
  </si>
  <si>
    <t xml:space="preserve">       £95 x 10 = £950 / 4 years = £237.50</t>
  </si>
  <si>
    <t>6.   Training for 10 new councillors every four years at £95 per training session:</t>
  </si>
  <si>
    <t>4.   Six ordinary meetings and six planning meetings (if required) at £15 per meeting.</t>
  </si>
  <si>
    <t>2.   CiLCA £235 + £350 and Arnold Baker on Local Council Administration Law book £105</t>
  </si>
  <si>
    <t>1.   12 months x 20 hrs x 10.107 = £2425.68</t>
  </si>
  <si>
    <t>11. Defibrillator maintenance contract</t>
  </si>
  <si>
    <t>12. To cover cost of printing precept survey for each household.</t>
  </si>
  <si>
    <t>14. Provision for minor repairs to noticeboards etc.</t>
  </si>
  <si>
    <t>15. Provision for asset Life Cycle and Replacement costs</t>
  </si>
  <si>
    <t>16. Website domain and builder plus fee £92. Microsoft Office £60. Antivirus £32.</t>
  </si>
  <si>
    <t>17. Donation to British Legion Poppy Appeal under S137.</t>
  </si>
  <si>
    <t>General Revenue Reserve</t>
  </si>
  <si>
    <t xml:space="preserve">      Precept Survey</t>
  </si>
  <si>
    <t xml:space="preserve">20. Allocated from reserves: </t>
  </si>
  <si>
    <t xml:space="preserve">21. The tax base for Kempley in 2019-20 is £133.89.  </t>
  </si>
  <si>
    <t>per year</t>
  </si>
  <si>
    <t xml:space="preserve">       Precept figure per tax band D household:</t>
  </si>
  <si>
    <t xml:space="preserve">       Increase per year:</t>
  </si>
  <si>
    <t xml:space="preserve">       Increase per week:</t>
  </si>
  <si>
    <t>BUDGET 2019/2020</t>
  </si>
  <si>
    <t>Balance 31/03/2018</t>
  </si>
  <si>
    <t>Expected income:</t>
  </si>
  <si>
    <t>Expected expenditure:</t>
  </si>
  <si>
    <t>Proposed balance on 31/03/2019:</t>
  </si>
  <si>
    <t>Expenses:</t>
  </si>
  <si>
    <t>£159.35 is remaining from Transparency Grant</t>
  </si>
  <si>
    <t>£1090.80  is earmarked for defibrillator maintenance.</t>
  </si>
  <si>
    <t>£475 is earmarked for Clerk's training</t>
  </si>
  <si>
    <t>£75 is earmarked for a Precept Survey</t>
  </si>
  <si>
    <t>Good practice states that reserves should be between 1/4 and 1 times the annual precept i.e. between</t>
  </si>
  <si>
    <t xml:space="preserve">£1,302.75 and £5,211.00.  </t>
  </si>
  <si>
    <t>LCA Scheme</t>
  </si>
  <si>
    <t>Version:  18/01/2019 11:20</t>
  </si>
  <si>
    <t>£150.00 is earmarked for Election</t>
  </si>
  <si>
    <t>Therefore the General Revenue Reserve available to spend on 01/04/2019 is estimated at £3,131.23</t>
  </si>
  <si>
    <t>3.   Mandatory payment of the annual data protection fee to the Information Commissioners Office</t>
  </si>
  <si>
    <t>5.   GAPTC Internal Audit Service fee is £90. Internal audit of Councils administrative systems is mandatory.</t>
  </si>
  <si>
    <t xml:space="preserve">10. Foundation Standard £100, Quality Award £114, Gold Quality Award £120 </t>
  </si>
  <si>
    <t>13. £480 for mowing of the green and pruning of the hedges.  £250 for pruning of trees.</t>
  </si>
  <si>
    <t xml:space="preserve">18. Contingency amended to General Revenue Reserve, expected to be £3131.23 at year end. </t>
  </si>
  <si>
    <t xml:space="preserve">      It is good practice to hold between 1/4 and 1 times the annual precept as a General Reserve i.e.</t>
  </si>
  <si>
    <t xml:space="preserve">      £1,302.75 - £5,211.00. </t>
  </si>
  <si>
    <t>19. Ringfenced funds: £152 for defibrillator maintenance + £159 remaining of transparency fund for website.</t>
  </si>
  <si>
    <t xml:space="preserve">      Earmarked reserve 2019 - 2022:</t>
  </si>
  <si>
    <t>Staff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</si>
</sst>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£&quot;#,##0;[Red]\-&quot;£&quot;#,##0"/>
    <numFmt numFmtId="43" formatCode="_-* #,##0.00_-;\-* #,##0.00_-;_-* &quot;-&quot;??_-;_-@_-"/>
    <numFmt numFmtId="164" formatCode="_-* #,##0.00_-;[Red]\-* #,##0.00_-;_-* #,##0.00_-"/>
    <numFmt numFmtId="165" formatCode="_-[$£-809]* #,##0.00_-;\-[$£-809]* #,##0.00_-;_-[$£-809]* &quot;-&quot;??_-;_-@_-"/>
    <numFmt numFmtId="166" formatCode="_-[$£-809]* #,##0_-;\-[$£-809]* #,##0_-;_-[$£-809]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8E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color theme="4" tint="-0.499984740745262"/>
      <name val="Arial"/>
      <family val="2"/>
    </font>
    <font>
      <i/>
      <sz val="10"/>
      <name val="Arial"/>
      <family val="2"/>
    </font>
    <font>
      <b/>
      <sz val="10"/>
      <color theme="2" tint="-0.74999237037263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8B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4" fillId="0" borderId="2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vertical="center"/>
    </xf>
    <xf numFmtId="1" fontId="7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1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164" fontId="9" fillId="0" borderId="5" xfId="1" applyNumberFormat="1" applyFont="1" applyBorder="1" applyAlignment="1">
      <alignment vertical="center"/>
    </xf>
    <xf numFmtId="164" fontId="10" fillId="0" borderId="5" xfId="1" applyNumberFormat="1" applyFont="1" applyBorder="1" applyAlignment="1">
      <alignment vertical="center"/>
    </xf>
    <xf numFmtId="164" fontId="11" fillId="0" borderId="5" xfId="1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Fill="1" applyBorder="1" applyAlignment="1">
      <alignment vertical="center"/>
    </xf>
    <xf numFmtId="1" fontId="5" fillId="0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1" fontId="7" fillId="0" borderId="3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5" fontId="9" fillId="0" borderId="0" xfId="0" applyNumberFormat="1" applyFont="1" applyFill="1" applyAlignment="1">
      <alignment vertical="center"/>
    </xf>
    <xf numFmtId="166" fontId="9" fillId="0" borderId="0" xfId="0" applyNumberFormat="1" applyFont="1" applyFill="1" applyAlignment="1">
      <alignment vertical="center"/>
    </xf>
    <xf numFmtId="166" fontId="9" fillId="0" borderId="8" xfId="0" applyNumberFormat="1" applyFont="1" applyFill="1" applyBorder="1" applyAlignment="1">
      <alignment vertical="center"/>
    </xf>
    <xf numFmtId="6" fontId="9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3" fontId="9" fillId="0" borderId="0" xfId="1" applyFont="1" applyBorder="1" applyAlignment="1">
      <alignment horizontal="center" vertical="center"/>
    </xf>
    <xf numFmtId="43" fontId="9" fillId="0" borderId="1" xfId="1" applyFont="1" applyBorder="1" applyAlignment="1">
      <alignment horizontal="center" vertical="center"/>
    </xf>
    <xf numFmtId="43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358F8-67C7-4123-8A3D-1BA88EDDB2F4}">
  <dimension ref="A1:P103"/>
  <sheetViews>
    <sheetView tabSelected="1" view="pageBreakPreview" zoomScaleNormal="12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C8" sqref="C8"/>
    </sheetView>
  </sheetViews>
  <sheetFormatPr defaultRowHeight="12.75" x14ac:dyDescent="0.25"/>
  <cols>
    <col min="1" max="1" width="25.5703125" style="47" customWidth="1"/>
    <col min="2" max="2" width="8.42578125" style="46" customWidth="1"/>
    <col min="3" max="3" width="10.85546875" style="46" customWidth="1"/>
    <col min="4" max="4" width="9.7109375" style="46" customWidth="1"/>
    <col min="5" max="5" width="8.42578125" style="47" customWidth="1"/>
    <col min="6" max="6" width="8.5703125" style="46" customWidth="1"/>
    <col min="7" max="7" width="8.7109375" style="46" customWidth="1"/>
    <col min="8" max="8" width="7.5703125" style="48" customWidth="1"/>
    <col min="9" max="9" width="10.5703125" style="47" bestFit="1" customWidth="1"/>
    <col min="10" max="10" width="12" style="47" bestFit="1" customWidth="1"/>
    <col min="11" max="16384" width="9.140625" style="47"/>
  </cols>
  <sheetData>
    <row r="1" spans="1:10" ht="16.5" customHeight="1" x14ac:dyDescent="0.25">
      <c r="A1" s="69" t="s">
        <v>0</v>
      </c>
      <c r="B1" s="69"/>
      <c r="C1" s="69"/>
      <c r="D1" s="69"/>
      <c r="E1" s="69"/>
      <c r="F1" s="69"/>
      <c r="G1" s="69"/>
      <c r="H1" s="69"/>
    </row>
    <row r="2" spans="1:10" ht="21" customHeight="1" x14ac:dyDescent="0.25">
      <c r="A2" s="70" t="s">
        <v>82</v>
      </c>
      <c r="B2" s="70"/>
      <c r="C2" s="70"/>
      <c r="D2" s="70"/>
      <c r="E2" s="70"/>
      <c r="F2" s="70"/>
      <c r="G2" s="70"/>
      <c r="H2" s="70"/>
    </row>
    <row r="3" spans="1:10" ht="17.25" customHeight="1" x14ac:dyDescent="0.25">
      <c r="A3" s="1"/>
      <c r="B3" s="2" t="s">
        <v>1</v>
      </c>
      <c r="C3" s="2" t="s">
        <v>2</v>
      </c>
      <c r="D3" s="2" t="s">
        <v>3</v>
      </c>
      <c r="E3" s="3" t="s">
        <v>1</v>
      </c>
      <c r="F3" s="2" t="s">
        <v>1</v>
      </c>
      <c r="G3" s="2" t="s">
        <v>1</v>
      </c>
      <c r="H3" s="4" t="s">
        <v>4</v>
      </c>
    </row>
    <row r="4" spans="1:10" ht="17.25" customHeight="1" x14ac:dyDescent="0.25">
      <c r="A4" s="5" t="s">
        <v>5</v>
      </c>
      <c r="B4" s="6" t="s">
        <v>6</v>
      </c>
      <c r="C4" s="6" t="s">
        <v>6</v>
      </c>
      <c r="D4" s="6" t="s">
        <v>7</v>
      </c>
      <c r="E4" s="7" t="s">
        <v>8</v>
      </c>
      <c r="F4" s="6" t="s">
        <v>9</v>
      </c>
      <c r="G4" s="6" t="s">
        <v>10</v>
      </c>
      <c r="H4" s="8"/>
      <c r="J4" s="62"/>
    </row>
    <row r="5" spans="1:10" s="62" customFormat="1" ht="17.25" customHeight="1" x14ac:dyDescent="0.25">
      <c r="A5" s="9" t="s">
        <v>11</v>
      </c>
      <c r="B5" s="10"/>
      <c r="C5" s="11"/>
      <c r="D5" s="11"/>
      <c r="E5" s="12"/>
      <c r="F5" s="11"/>
      <c r="G5" s="11"/>
      <c r="H5" s="13"/>
    </row>
    <row r="6" spans="1:10" s="62" customFormat="1" ht="17.25" customHeight="1" x14ac:dyDescent="0.25">
      <c r="A6" s="14" t="s">
        <v>107</v>
      </c>
      <c r="B6" s="15">
        <v>2000</v>
      </c>
      <c r="C6" s="16">
        <v>1155</v>
      </c>
      <c r="D6" s="16">
        <v>2024</v>
      </c>
      <c r="E6" s="18">
        <v>2430</v>
      </c>
      <c r="F6" s="15">
        <v>2490</v>
      </c>
      <c r="G6" s="16">
        <v>2550</v>
      </c>
      <c r="H6" s="19">
        <v>1</v>
      </c>
    </row>
    <row r="7" spans="1:10" s="62" customFormat="1" ht="17.25" customHeight="1" x14ac:dyDescent="0.25">
      <c r="A7" s="14" t="s">
        <v>12</v>
      </c>
      <c r="B7" s="15">
        <v>0</v>
      </c>
      <c r="C7" s="16">
        <v>0</v>
      </c>
      <c r="D7" s="16">
        <v>0</v>
      </c>
      <c r="E7" s="18">
        <v>40</v>
      </c>
      <c r="F7" s="15">
        <v>40</v>
      </c>
      <c r="G7" s="15">
        <v>40</v>
      </c>
      <c r="H7" s="19"/>
    </row>
    <row r="8" spans="1:10" s="62" customFormat="1" ht="17.25" customHeight="1" x14ac:dyDescent="0.25">
      <c r="A8" s="14" t="s">
        <v>13</v>
      </c>
      <c r="B8" s="15">
        <f>(35*4)+40</f>
        <v>180</v>
      </c>
      <c r="C8" s="16">
        <v>40</v>
      </c>
      <c r="D8" s="16">
        <f>55+10+40+40</f>
        <v>145</v>
      </c>
      <c r="E8" s="18">
        <f>235+350+105</f>
        <v>690</v>
      </c>
      <c r="F8" s="15">
        <v>200</v>
      </c>
      <c r="G8" s="15">
        <v>200</v>
      </c>
      <c r="H8" s="19">
        <f>H6+1</f>
        <v>2</v>
      </c>
    </row>
    <row r="9" spans="1:10" s="62" customFormat="1" ht="17.25" customHeight="1" x14ac:dyDescent="0.25">
      <c r="A9" s="14" t="s">
        <v>50</v>
      </c>
      <c r="B9" s="21">
        <v>0</v>
      </c>
      <c r="C9" s="15">
        <v>0</v>
      </c>
      <c r="D9" s="15">
        <v>40</v>
      </c>
      <c r="E9" s="18">
        <v>40</v>
      </c>
      <c r="F9" s="15">
        <v>40</v>
      </c>
      <c r="G9" s="15">
        <v>40</v>
      </c>
      <c r="H9" s="19">
        <f>H8+1</f>
        <v>3</v>
      </c>
    </row>
    <row r="10" spans="1:10" s="62" customFormat="1" ht="17.25" customHeight="1" x14ac:dyDescent="0.25">
      <c r="A10" s="22" t="s">
        <v>14</v>
      </c>
      <c r="B10" s="21"/>
      <c r="C10" s="15"/>
      <c r="D10" s="15"/>
      <c r="E10" s="18"/>
      <c r="F10" s="15"/>
      <c r="G10" s="15"/>
      <c r="H10" s="20"/>
    </row>
    <row r="11" spans="1:10" s="62" customFormat="1" ht="17.25" customHeight="1" x14ac:dyDescent="0.25">
      <c r="A11" s="14" t="s">
        <v>15</v>
      </c>
      <c r="B11" s="15">
        <v>150</v>
      </c>
      <c r="C11" s="15">
        <v>0</v>
      </c>
      <c r="D11" s="15">
        <v>150</v>
      </c>
      <c r="E11" s="18">
        <v>180</v>
      </c>
      <c r="F11" s="15">
        <v>185</v>
      </c>
      <c r="G11" s="15">
        <v>190</v>
      </c>
      <c r="H11" s="19">
        <f>H9+1</f>
        <v>4</v>
      </c>
    </row>
    <row r="12" spans="1:10" s="62" customFormat="1" ht="17.25" customHeight="1" x14ac:dyDescent="0.25">
      <c r="A12" s="14" t="s">
        <v>16</v>
      </c>
      <c r="B12" s="15">
        <v>0</v>
      </c>
      <c r="C12" s="16">
        <v>0</v>
      </c>
      <c r="D12" s="16">
        <v>90</v>
      </c>
      <c r="E12" s="18">
        <v>90</v>
      </c>
      <c r="F12" s="15">
        <v>90</v>
      </c>
      <c r="G12" s="15">
        <v>90</v>
      </c>
      <c r="H12" s="19">
        <f>H11+1</f>
        <v>5</v>
      </c>
    </row>
    <row r="13" spans="1:10" s="62" customFormat="1" ht="17.25" customHeight="1" x14ac:dyDescent="0.25">
      <c r="A13" s="23" t="s">
        <v>17</v>
      </c>
      <c r="B13" s="21"/>
      <c r="C13" s="16"/>
      <c r="D13" s="16"/>
      <c r="E13" s="18"/>
      <c r="F13" s="15"/>
      <c r="G13" s="15"/>
      <c r="H13" s="20"/>
    </row>
    <row r="14" spans="1:10" s="62" customFormat="1" x14ac:dyDescent="0.25">
      <c r="A14" s="24" t="s">
        <v>18</v>
      </c>
      <c r="B14" s="21">
        <v>0</v>
      </c>
      <c r="C14" s="15">
        <v>0</v>
      </c>
      <c r="D14" s="15">
        <v>0</v>
      </c>
      <c r="E14" s="18">
        <v>15</v>
      </c>
      <c r="F14" s="15">
        <v>15</v>
      </c>
      <c r="G14" s="15">
        <v>15</v>
      </c>
      <c r="H14" s="20"/>
    </row>
    <row r="15" spans="1:10" s="62" customFormat="1" x14ac:dyDescent="0.25">
      <c r="A15" s="24" t="s">
        <v>19</v>
      </c>
      <c r="B15" s="21">
        <v>0</v>
      </c>
      <c r="C15" s="15">
        <v>0</v>
      </c>
      <c r="D15" s="15">
        <v>0</v>
      </c>
      <c r="E15" s="18">
        <v>10</v>
      </c>
      <c r="F15" s="15">
        <v>10</v>
      </c>
      <c r="G15" s="15">
        <v>10</v>
      </c>
      <c r="H15" s="20"/>
    </row>
    <row r="16" spans="1:10" s="62" customFormat="1" x14ac:dyDescent="0.25">
      <c r="A16" s="24" t="s">
        <v>20</v>
      </c>
      <c r="B16" s="21">
        <v>0</v>
      </c>
      <c r="C16" s="15">
        <v>22</v>
      </c>
      <c r="D16" s="15">
        <v>40</v>
      </c>
      <c r="E16" s="18">
        <v>60</v>
      </c>
      <c r="F16" s="15">
        <v>60</v>
      </c>
      <c r="G16" s="15">
        <v>60</v>
      </c>
      <c r="H16" s="20"/>
    </row>
    <row r="17" spans="1:8" s="62" customFormat="1" x14ac:dyDescent="0.25">
      <c r="A17" s="24" t="s">
        <v>21</v>
      </c>
      <c r="B17" s="15">
        <v>0</v>
      </c>
      <c r="C17" s="16">
        <v>0</v>
      </c>
      <c r="D17" s="16">
        <v>0</v>
      </c>
      <c r="E17" s="18">
        <v>50</v>
      </c>
      <c r="F17" s="15">
        <v>50</v>
      </c>
      <c r="G17" s="15">
        <v>50</v>
      </c>
      <c r="H17" s="20"/>
    </row>
    <row r="18" spans="1:8" s="62" customFormat="1" x14ac:dyDescent="0.25">
      <c r="A18" s="24" t="s">
        <v>22</v>
      </c>
      <c r="B18" s="15">
        <f>95*4</f>
        <v>380</v>
      </c>
      <c r="C18" s="16">
        <v>95</v>
      </c>
      <c r="D18" s="16">
        <f>95*3</f>
        <v>285</v>
      </c>
      <c r="E18" s="18">
        <v>250</v>
      </c>
      <c r="F18" s="15">
        <v>250</v>
      </c>
      <c r="G18" s="15">
        <v>250</v>
      </c>
      <c r="H18" s="19">
        <f>H12+1</f>
        <v>6</v>
      </c>
    </row>
    <row r="19" spans="1:8" s="62" customFormat="1" x14ac:dyDescent="0.25">
      <c r="A19" s="24" t="s">
        <v>23</v>
      </c>
      <c r="B19" s="16">
        <v>250</v>
      </c>
      <c r="C19" s="16">
        <v>248.33</v>
      </c>
      <c r="D19" s="16">
        <f>C19</f>
        <v>248.33</v>
      </c>
      <c r="E19" s="17">
        <v>260</v>
      </c>
      <c r="F19" s="16">
        <v>270</v>
      </c>
      <c r="G19" s="16">
        <v>285</v>
      </c>
      <c r="H19" s="19">
        <f>H18+1</f>
        <v>7</v>
      </c>
    </row>
    <row r="20" spans="1:8" s="62" customFormat="1" x14ac:dyDescent="0.25">
      <c r="A20" s="24" t="s">
        <v>24</v>
      </c>
      <c r="B20" s="15">
        <v>80</v>
      </c>
      <c r="C20" s="16">
        <v>0</v>
      </c>
      <c r="D20" s="16">
        <f>78+77</f>
        <v>155</v>
      </c>
      <c r="E20" s="18">
        <v>160</v>
      </c>
      <c r="F20" s="15">
        <v>165</v>
      </c>
      <c r="G20" s="15">
        <v>170</v>
      </c>
      <c r="H20" s="19">
        <f t="shared" ref="H20:H21" si="0">H19+1</f>
        <v>8</v>
      </c>
    </row>
    <row r="21" spans="1:8" s="62" customFormat="1" x14ac:dyDescent="0.25">
      <c r="A21" s="24" t="s">
        <v>25</v>
      </c>
      <c r="B21" s="15">
        <v>175</v>
      </c>
      <c r="C21" s="15">
        <v>0</v>
      </c>
      <c r="D21" s="15">
        <v>0</v>
      </c>
      <c r="E21" s="18">
        <f>1300/4</f>
        <v>325</v>
      </c>
      <c r="F21" s="15">
        <v>325</v>
      </c>
      <c r="G21" s="15">
        <v>325</v>
      </c>
      <c r="H21" s="19">
        <f t="shared" si="0"/>
        <v>9</v>
      </c>
    </row>
    <row r="22" spans="1:8" s="62" customFormat="1" x14ac:dyDescent="0.25">
      <c r="A22" s="22" t="s">
        <v>94</v>
      </c>
      <c r="B22" s="15">
        <v>0</v>
      </c>
      <c r="C22" s="15">
        <v>0</v>
      </c>
      <c r="D22" s="15">
        <v>0</v>
      </c>
      <c r="E22" s="18">
        <v>100</v>
      </c>
      <c r="F22" s="15">
        <f>50+64</f>
        <v>114</v>
      </c>
      <c r="G22" s="15">
        <v>120</v>
      </c>
      <c r="H22" s="19">
        <f>H21+1</f>
        <v>10</v>
      </c>
    </row>
    <row r="23" spans="1:8" s="62" customFormat="1" x14ac:dyDescent="0.25">
      <c r="A23" s="25" t="s">
        <v>26</v>
      </c>
      <c r="B23" s="15"/>
      <c r="C23" s="15"/>
      <c r="D23" s="15"/>
      <c r="E23" s="18"/>
      <c r="F23" s="15"/>
      <c r="G23" s="15"/>
      <c r="H23" s="20"/>
    </row>
    <row r="24" spans="1:8" s="62" customFormat="1" x14ac:dyDescent="0.25">
      <c r="A24" s="24" t="s">
        <v>27</v>
      </c>
      <c r="B24" s="15">
        <v>0</v>
      </c>
      <c r="C24" s="15">
        <v>0</v>
      </c>
      <c r="D24" s="15">
        <v>0</v>
      </c>
      <c r="E24" s="18">
        <v>0</v>
      </c>
      <c r="F24" s="15">
        <v>0</v>
      </c>
      <c r="G24" s="15">
        <v>0</v>
      </c>
      <c r="H24" s="20"/>
    </row>
    <row r="25" spans="1:8" s="62" customFormat="1" x14ac:dyDescent="0.25">
      <c r="A25" s="24" t="s">
        <v>28</v>
      </c>
      <c r="B25" s="15">
        <v>0</v>
      </c>
      <c r="C25" s="15">
        <v>0</v>
      </c>
      <c r="D25" s="15">
        <v>0</v>
      </c>
      <c r="E25" s="18">
        <v>0</v>
      </c>
      <c r="F25" s="15">
        <v>0</v>
      </c>
      <c r="G25" s="15">
        <v>0</v>
      </c>
      <c r="H25" s="20"/>
    </row>
    <row r="26" spans="1:8" s="62" customFormat="1" x14ac:dyDescent="0.25">
      <c r="A26" s="25" t="s">
        <v>29</v>
      </c>
      <c r="B26" s="15"/>
      <c r="C26" s="15"/>
      <c r="D26" s="15"/>
      <c r="E26" s="18"/>
      <c r="F26" s="15"/>
      <c r="G26" s="15"/>
      <c r="H26" s="20"/>
    </row>
    <row r="27" spans="1:8" s="62" customFormat="1" x14ac:dyDescent="0.25">
      <c r="A27" s="14" t="s">
        <v>30</v>
      </c>
      <c r="B27" s="15">
        <v>151</v>
      </c>
      <c r="C27" s="15">
        <v>151</v>
      </c>
      <c r="D27" s="15">
        <v>151</v>
      </c>
      <c r="E27" s="18">
        <v>152</v>
      </c>
      <c r="F27" s="15">
        <v>152</v>
      </c>
      <c r="G27" s="15">
        <v>152</v>
      </c>
      <c r="H27" s="19">
        <f>H22+1</f>
        <v>11</v>
      </c>
    </row>
    <row r="28" spans="1:8" s="62" customFormat="1" x14ac:dyDescent="0.25">
      <c r="A28" s="24" t="s">
        <v>31</v>
      </c>
      <c r="B28" s="21">
        <v>50</v>
      </c>
      <c r="C28" s="15">
        <v>15</v>
      </c>
      <c r="D28" s="15">
        <v>15</v>
      </c>
      <c r="E28" s="18">
        <v>50</v>
      </c>
      <c r="F28" s="15">
        <v>50</v>
      </c>
      <c r="G28" s="15">
        <v>50</v>
      </c>
      <c r="H28" s="20"/>
    </row>
    <row r="29" spans="1:8" s="62" customFormat="1" x14ac:dyDescent="0.25">
      <c r="A29" s="26" t="s">
        <v>32</v>
      </c>
      <c r="B29" s="21"/>
      <c r="C29" s="15"/>
      <c r="D29" s="15"/>
      <c r="E29" s="18"/>
      <c r="F29" s="15"/>
      <c r="G29" s="15"/>
      <c r="H29" s="20"/>
    </row>
    <row r="30" spans="1:8" s="62" customFormat="1" x14ac:dyDescent="0.25">
      <c r="A30" s="24" t="s">
        <v>33</v>
      </c>
      <c r="B30" s="21"/>
      <c r="C30" s="15"/>
      <c r="D30" s="15"/>
      <c r="E30" s="18">
        <v>75</v>
      </c>
      <c r="F30" s="15"/>
      <c r="G30" s="15"/>
      <c r="H30" s="19">
        <f>H27+1</f>
        <v>12</v>
      </c>
    </row>
    <row r="31" spans="1:8" x14ac:dyDescent="0.25">
      <c r="A31" s="26" t="s">
        <v>34</v>
      </c>
      <c r="B31" s="21"/>
      <c r="C31" s="15"/>
      <c r="D31" s="15"/>
      <c r="E31" s="18"/>
      <c r="F31" s="15"/>
      <c r="G31" s="15"/>
      <c r="H31" s="20"/>
    </row>
    <row r="32" spans="1:8" x14ac:dyDescent="0.25">
      <c r="A32" s="14" t="s">
        <v>35</v>
      </c>
      <c r="B32" s="15">
        <v>480</v>
      </c>
      <c r="C32" s="15">
        <v>0</v>
      </c>
      <c r="D32" s="15">
        <v>480</v>
      </c>
      <c r="E32" s="18">
        <f>480+250</f>
        <v>730</v>
      </c>
      <c r="F32" s="15">
        <f>495+250</f>
        <v>745</v>
      </c>
      <c r="G32" s="15">
        <f>510+250</f>
        <v>760</v>
      </c>
      <c r="H32" s="19">
        <f>H30+1</f>
        <v>13</v>
      </c>
    </row>
    <row r="33" spans="1:8" x14ac:dyDescent="0.25">
      <c r="A33" s="14" t="s">
        <v>36</v>
      </c>
      <c r="B33" s="15">
        <v>0</v>
      </c>
      <c r="C33" s="15">
        <v>0</v>
      </c>
      <c r="D33" s="15">
        <v>0</v>
      </c>
      <c r="E33" s="18">
        <v>150</v>
      </c>
      <c r="F33" s="15">
        <v>150</v>
      </c>
      <c r="G33" s="15">
        <v>150</v>
      </c>
      <c r="H33" s="19">
        <f>H32+1</f>
        <v>14</v>
      </c>
    </row>
    <row r="34" spans="1:8" x14ac:dyDescent="0.25">
      <c r="A34" s="14" t="s">
        <v>51</v>
      </c>
      <c r="B34" s="21">
        <v>0</v>
      </c>
      <c r="C34" s="15">
        <v>0</v>
      </c>
      <c r="D34" s="15">
        <v>0</v>
      </c>
      <c r="E34" s="18">
        <v>0</v>
      </c>
      <c r="F34" s="15">
        <v>0</v>
      </c>
      <c r="G34" s="15">
        <v>0</v>
      </c>
      <c r="H34" s="19">
        <f>H33+1</f>
        <v>15</v>
      </c>
    </row>
    <row r="35" spans="1:8" x14ac:dyDescent="0.25">
      <c r="A35" s="25" t="s">
        <v>37</v>
      </c>
      <c r="B35" s="21">
        <v>0</v>
      </c>
      <c r="C35" s="15">
        <v>0</v>
      </c>
      <c r="D35" s="15">
        <v>0</v>
      </c>
      <c r="E35" s="18">
        <v>0</v>
      </c>
      <c r="F35" s="15">
        <v>0</v>
      </c>
      <c r="G35" s="15">
        <v>0</v>
      </c>
      <c r="H35" s="20"/>
    </row>
    <row r="36" spans="1:8" x14ac:dyDescent="0.25">
      <c r="A36" s="25" t="s">
        <v>38</v>
      </c>
      <c r="B36" s="21"/>
      <c r="C36" s="15"/>
      <c r="D36" s="15"/>
      <c r="E36" s="18"/>
      <c r="F36" s="15"/>
      <c r="G36" s="15"/>
      <c r="H36" s="20"/>
    </row>
    <row r="37" spans="1:8" x14ac:dyDescent="0.25">
      <c r="A37" s="24" t="s">
        <v>39</v>
      </c>
      <c r="B37" s="21">
        <v>275</v>
      </c>
      <c r="C37" s="15">
        <v>147</v>
      </c>
      <c r="D37" s="15">
        <v>184</v>
      </c>
      <c r="E37" s="18">
        <v>185</v>
      </c>
      <c r="F37" s="15">
        <v>195</v>
      </c>
      <c r="G37" s="15">
        <v>205</v>
      </c>
      <c r="H37" s="19">
        <f>H34+1</f>
        <v>16</v>
      </c>
    </row>
    <row r="38" spans="1:8" x14ac:dyDescent="0.25">
      <c r="A38" s="27" t="s">
        <v>40</v>
      </c>
      <c r="B38" s="15"/>
      <c r="C38" s="15"/>
      <c r="D38" s="15"/>
      <c r="E38" s="18"/>
      <c r="F38" s="15"/>
      <c r="G38" s="15"/>
      <c r="H38" s="20"/>
    </row>
    <row r="39" spans="1:8" x14ac:dyDescent="0.25">
      <c r="A39" s="14" t="s">
        <v>41</v>
      </c>
      <c r="B39" s="15">
        <v>20</v>
      </c>
      <c r="C39" s="15">
        <v>20</v>
      </c>
      <c r="D39" s="15">
        <v>20</v>
      </c>
      <c r="E39" s="18">
        <v>30</v>
      </c>
      <c r="F39" s="15">
        <v>30</v>
      </c>
      <c r="G39" s="15">
        <v>30</v>
      </c>
      <c r="H39" s="19">
        <f>H37+1</f>
        <v>17</v>
      </c>
    </row>
    <row r="40" spans="1:8" x14ac:dyDescent="0.25">
      <c r="A40" s="27" t="s">
        <v>74</v>
      </c>
      <c r="B40" s="15">
        <v>500</v>
      </c>
      <c r="C40" s="15">
        <v>0</v>
      </c>
      <c r="D40" s="15">
        <v>0</v>
      </c>
      <c r="E40" s="18">
        <v>0</v>
      </c>
      <c r="F40" s="15">
        <v>0</v>
      </c>
      <c r="G40" s="15">
        <v>0</v>
      </c>
      <c r="H40" s="19">
        <f>H39+1</f>
        <v>18</v>
      </c>
    </row>
    <row r="41" spans="1:8" x14ac:dyDescent="0.25">
      <c r="A41" s="28" t="s">
        <v>48</v>
      </c>
      <c r="B41" s="6">
        <f t="shared" ref="B41:G41" si="1">SUM(B5:B40)</f>
        <v>4691</v>
      </c>
      <c r="C41" s="29">
        <f t="shared" si="1"/>
        <v>1893.33</v>
      </c>
      <c r="D41" s="29">
        <f t="shared" si="1"/>
        <v>4027.33</v>
      </c>
      <c r="E41" s="7">
        <f>SUM(E5:E40)</f>
        <v>6072</v>
      </c>
      <c r="F41" s="6">
        <f t="shared" si="1"/>
        <v>5626</v>
      </c>
      <c r="G41" s="29">
        <f t="shared" si="1"/>
        <v>5742</v>
      </c>
      <c r="H41" s="30"/>
    </row>
    <row r="42" spans="1:8" x14ac:dyDescent="0.25">
      <c r="A42" s="31" t="s">
        <v>42</v>
      </c>
      <c r="B42" s="32"/>
      <c r="C42" s="32"/>
      <c r="D42" s="32"/>
      <c r="E42" s="33"/>
      <c r="F42" s="32"/>
      <c r="G42" s="32"/>
      <c r="H42" s="34"/>
    </row>
    <row r="43" spans="1:8" x14ac:dyDescent="0.25">
      <c r="A43" s="14" t="s">
        <v>43</v>
      </c>
      <c r="B43" s="15">
        <v>0</v>
      </c>
      <c r="C43" s="15">
        <v>0</v>
      </c>
      <c r="D43" s="15">
        <v>0</v>
      </c>
      <c r="E43" s="18">
        <v>0</v>
      </c>
      <c r="F43" s="15">
        <v>0</v>
      </c>
      <c r="G43" s="15">
        <v>0</v>
      </c>
      <c r="H43" s="20"/>
    </row>
    <row r="44" spans="1:8" x14ac:dyDescent="0.25">
      <c r="A44" s="14" t="s">
        <v>44</v>
      </c>
      <c r="B44" s="15">
        <v>0</v>
      </c>
      <c r="C44" s="15">
        <v>0</v>
      </c>
      <c r="D44" s="15">
        <v>0</v>
      </c>
      <c r="E44" s="18">
        <v>0</v>
      </c>
      <c r="F44" s="15">
        <v>0</v>
      </c>
      <c r="G44" s="15">
        <v>0</v>
      </c>
      <c r="H44" s="20"/>
    </row>
    <row r="45" spans="1:8" x14ac:dyDescent="0.25">
      <c r="A45" s="5" t="s">
        <v>49</v>
      </c>
      <c r="B45" s="6">
        <f>SUM(B43:B44)</f>
        <v>0</v>
      </c>
      <c r="C45" s="6">
        <f t="shared" ref="C45:D45" si="2">SUM(C43:C44)</f>
        <v>0</v>
      </c>
      <c r="D45" s="6">
        <f t="shared" si="2"/>
        <v>0</v>
      </c>
      <c r="E45" s="7">
        <f>SUM(E43:E44)</f>
        <v>0</v>
      </c>
      <c r="F45" s="6">
        <f t="shared" ref="F45:G45" si="3">SUM(F43:F44)</f>
        <v>0</v>
      </c>
      <c r="G45" s="6">
        <f t="shared" si="3"/>
        <v>0</v>
      </c>
      <c r="H45" s="8"/>
    </row>
    <row r="46" spans="1:8" x14ac:dyDescent="0.25">
      <c r="A46" s="35" t="s">
        <v>45</v>
      </c>
      <c r="B46" s="32">
        <f>B41-B45-B47</f>
        <v>4265</v>
      </c>
      <c r="C46" s="36">
        <f>C41-C47</f>
        <v>1595.33</v>
      </c>
      <c r="D46" s="36">
        <f>D41-D47</f>
        <v>3692.33</v>
      </c>
      <c r="E46" s="33">
        <f>E41-E45</f>
        <v>6072</v>
      </c>
      <c r="F46" s="32">
        <f t="shared" ref="F46:G46" si="4">F41-F45</f>
        <v>5626</v>
      </c>
      <c r="G46" s="32">
        <f t="shared" si="4"/>
        <v>5742</v>
      </c>
      <c r="H46" s="34"/>
    </row>
    <row r="47" spans="1:8" x14ac:dyDescent="0.25">
      <c r="A47" s="14" t="s">
        <v>55</v>
      </c>
      <c r="B47" s="15">
        <f>B37+B27</f>
        <v>426</v>
      </c>
      <c r="C47" s="16">
        <f>C37+C27</f>
        <v>298</v>
      </c>
      <c r="D47" s="16">
        <f>D37+D27</f>
        <v>335</v>
      </c>
      <c r="E47" s="18">
        <f>E27+159</f>
        <v>311</v>
      </c>
      <c r="F47" s="15">
        <v>152</v>
      </c>
      <c r="G47" s="15">
        <v>152</v>
      </c>
      <c r="H47" s="19">
        <f>H40+1</f>
        <v>19</v>
      </c>
    </row>
    <row r="48" spans="1:8" x14ac:dyDescent="0.25">
      <c r="A48" s="37" t="s">
        <v>56</v>
      </c>
      <c r="B48" s="38"/>
      <c r="C48" s="38"/>
      <c r="D48" s="38"/>
      <c r="E48" s="39">
        <v>550</v>
      </c>
      <c r="F48" s="40">
        <v>0</v>
      </c>
      <c r="G48" s="40">
        <v>0</v>
      </c>
      <c r="H48" s="41">
        <f>H47+1</f>
        <v>20</v>
      </c>
    </row>
    <row r="49" spans="1:8" x14ac:dyDescent="0.25">
      <c r="A49" s="42" t="s">
        <v>46</v>
      </c>
      <c r="B49" s="43">
        <v>4889</v>
      </c>
      <c r="C49" s="43">
        <v>4889</v>
      </c>
      <c r="D49" s="43">
        <v>4889</v>
      </c>
      <c r="E49" s="44">
        <f>E46-E47-E48</f>
        <v>5211</v>
      </c>
      <c r="F49" s="43">
        <f t="shared" ref="F49:G49" si="5">F46-F47-F48</f>
        <v>5474</v>
      </c>
      <c r="G49" s="43">
        <f t="shared" si="5"/>
        <v>5590</v>
      </c>
      <c r="H49" s="45">
        <f>H48+1</f>
        <v>21</v>
      </c>
    </row>
    <row r="50" spans="1:8" x14ac:dyDescent="0.25">
      <c r="A50" s="71" t="s">
        <v>95</v>
      </c>
      <c r="B50" s="71"/>
      <c r="C50" s="71"/>
      <c r="D50" s="71"/>
      <c r="E50" s="71"/>
      <c r="F50" s="71"/>
      <c r="G50" s="71"/>
      <c r="H50" s="71"/>
    </row>
    <row r="51" spans="1:8" x14ac:dyDescent="0.25">
      <c r="A51" s="68"/>
      <c r="B51" s="68"/>
      <c r="C51" s="68"/>
      <c r="D51" s="68"/>
      <c r="E51" s="68"/>
      <c r="F51" s="68"/>
      <c r="G51" s="68"/>
      <c r="H51" s="68"/>
    </row>
    <row r="52" spans="1:8" ht="15" x14ac:dyDescent="0.25">
      <c r="A52" s="69" t="s">
        <v>0</v>
      </c>
      <c r="B52" s="69"/>
      <c r="C52" s="69"/>
      <c r="D52" s="69"/>
      <c r="E52" s="69"/>
      <c r="F52" s="69"/>
      <c r="G52" s="69"/>
      <c r="H52" s="69"/>
    </row>
    <row r="53" spans="1:8" ht="15.75" x14ac:dyDescent="0.25">
      <c r="A53" s="70" t="s">
        <v>82</v>
      </c>
      <c r="B53" s="70"/>
      <c r="C53" s="70"/>
      <c r="D53" s="70"/>
      <c r="E53" s="70"/>
      <c r="F53" s="70"/>
      <c r="G53" s="70"/>
      <c r="H53" s="70"/>
    </row>
    <row r="54" spans="1:8" ht="15.75" x14ac:dyDescent="0.25">
      <c r="A54" s="55"/>
      <c r="B54" s="55"/>
      <c r="C54" s="55"/>
      <c r="D54" s="55"/>
      <c r="E54" s="55"/>
      <c r="F54" s="55"/>
      <c r="G54" s="55"/>
      <c r="H54" s="55"/>
    </row>
    <row r="55" spans="1:8" x14ac:dyDescent="0.25">
      <c r="A55" s="58" t="s">
        <v>83</v>
      </c>
      <c r="B55" s="47"/>
      <c r="C55" s="59">
        <v>4188.71</v>
      </c>
      <c r="D55" s="57"/>
      <c r="E55" s="56"/>
      <c r="F55" s="56"/>
      <c r="G55" s="56"/>
      <c r="H55" s="56"/>
    </row>
    <row r="56" spans="1:8" x14ac:dyDescent="0.25">
      <c r="A56" s="58" t="s">
        <v>84</v>
      </c>
      <c r="B56" s="47"/>
      <c r="C56" s="60">
        <v>4889</v>
      </c>
      <c r="D56" s="57"/>
      <c r="E56" s="56"/>
      <c r="F56" s="56"/>
      <c r="G56" s="56"/>
      <c r="H56" s="56"/>
    </row>
    <row r="57" spans="1:8" x14ac:dyDescent="0.25">
      <c r="A57" s="58"/>
      <c r="B57" s="47"/>
      <c r="C57" s="61">
        <f>SUM(C55:C56)</f>
        <v>9077.7099999999991</v>
      </c>
      <c r="D57" s="57"/>
      <c r="E57" s="56"/>
      <c r="F57" s="56"/>
      <c r="G57" s="56"/>
      <c r="H57" s="56"/>
    </row>
    <row r="58" spans="1:8" x14ac:dyDescent="0.25">
      <c r="A58" s="58" t="s">
        <v>85</v>
      </c>
      <c r="B58" s="47"/>
      <c r="C58" s="60">
        <v>3996.33</v>
      </c>
      <c r="D58" s="57"/>
      <c r="E58" s="56"/>
      <c r="F58" s="56"/>
      <c r="G58" s="56"/>
      <c r="H58" s="56"/>
    </row>
    <row r="59" spans="1:8" x14ac:dyDescent="0.25">
      <c r="A59" s="58" t="s">
        <v>86</v>
      </c>
      <c r="B59" s="47"/>
      <c r="C59" s="61">
        <f>C57-C58</f>
        <v>5081.3799999999992</v>
      </c>
      <c r="D59" s="57"/>
      <c r="E59" s="56"/>
      <c r="F59" s="56"/>
      <c r="G59" s="56"/>
      <c r="H59" s="56"/>
    </row>
    <row r="60" spans="1:8" x14ac:dyDescent="0.25">
      <c r="A60" s="58"/>
      <c r="B60" s="47"/>
      <c r="C60" s="61"/>
      <c r="D60" s="57"/>
      <c r="E60" s="56"/>
      <c r="F60" s="56"/>
      <c r="G60" s="56"/>
      <c r="H60" s="56"/>
    </row>
    <row r="61" spans="1:8" x14ac:dyDescent="0.25">
      <c r="A61" s="58" t="s">
        <v>87</v>
      </c>
      <c r="B61" s="47"/>
      <c r="C61" s="58" t="s">
        <v>88</v>
      </c>
      <c r="D61" s="57"/>
      <c r="E61" s="56"/>
      <c r="F61" s="56"/>
      <c r="G61" s="56"/>
      <c r="H61" s="56"/>
    </row>
    <row r="62" spans="1:8" x14ac:dyDescent="0.25">
      <c r="A62" s="58"/>
      <c r="B62" s="47"/>
      <c r="C62" s="58" t="s">
        <v>89</v>
      </c>
      <c r="D62" s="57"/>
      <c r="E62" s="56"/>
      <c r="F62" s="56"/>
      <c r="G62" s="56"/>
      <c r="H62" s="56"/>
    </row>
    <row r="63" spans="1:8" x14ac:dyDescent="0.25">
      <c r="A63" s="58"/>
      <c r="B63" s="47"/>
      <c r="C63" s="58" t="s">
        <v>90</v>
      </c>
      <c r="D63" s="57"/>
      <c r="E63" s="56"/>
      <c r="F63" s="56"/>
      <c r="G63" s="56"/>
      <c r="H63" s="56"/>
    </row>
    <row r="64" spans="1:8" x14ac:dyDescent="0.25">
      <c r="A64" s="58"/>
      <c r="B64" s="47"/>
      <c r="C64" s="58" t="s">
        <v>91</v>
      </c>
      <c r="D64" s="57"/>
      <c r="E64" s="56"/>
      <c r="F64" s="56"/>
      <c r="G64" s="56"/>
      <c r="H64" s="56"/>
    </row>
    <row r="65" spans="1:8" x14ac:dyDescent="0.25">
      <c r="A65" s="58"/>
      <c r="B65" s="47"/>
      <c r="C65" s="58" t="s">
        <v>96</v>
      </c>
      <c r="D65" s="57"/>
      <c r="E65" s="56"/>
      <c r="F65" s="56"/>
      <c r="G65" s="56"/>
      <c r="H65" s="56"/>
    </row>
    <row r="66" spans="1:8" x14ac:dyDescent="0.25">
      <c r="A66" s="58"/>
      <c r="B66" s="47"/>
      <c r="C66" s="58"/>
      <c r="D66" s="57"/>
      <c r="E66" s="56"/>
      <c r="F66" s="56"/>
      <c r="G66" s="56"/>
      <c r="H66" s="56"/>
    </row>
    <row r="67" spans="1:8" x14ac:dyDescent="0.25">
      <c r="A67" s="58" t="s">
        <v>97</v>
      </c>
      <c r="B67" s="47"/>
      <c r="C67" s="58"/>
      <c r="D67" s="57"/>
      <c r="E67" s="56"/>
      <c r="F67" s="56"/>
      <c r="G67" s="56"/>
      <c r="H67" s="56"/>
    </row>
    <row r="68" spans="1:8" x14ac:dyDescent="0.25">
      <c r="A68" s="58" t="s">
        <v>92</v>
      </c>
      <c r="B68" s="47"/>
      <c r="C68" s="58"/>
      <c r="D68" s="57"/>
      <c r="E68" s="56"/>
      <c r="F68" s="56"/>
      <c r="G68" s="56"/>
      <c r="H68" s="56"/>
    </row>
    <row r="69" spans="1:8" x14ac:dyDescent="0.25">
      <c r="A69" s="58" t="s">
        <v>93</v>
      </c>
      <c r="B69" s="47"/>
      <c r="C69" s="58"/>
      <c r="D69" s="57"/>
      <c r="E69" s="56"/>
      <c r="F69" s="56"/>
      <c r="G69" s="56"/>
      <c r="H69" s="56"/>
    </row>
    <row r="70" spans="1:8" x14ac:dyDescent="0.25">
      <c r="A70" s="58"/>
      <c r="B70" s="47"/>
      <c r="C70" s="58"/>
      <c r="D70" s="57"/>
      <c r="E70" s="56"/>
      <c r="F70" s="56"/>
      <c r="G70" s="56"/>
      <c r="H70" s="56"/>
    </row>
    <row r="71" spans="1:8" x14ac:dyDescent="0.25">
      <c r="A71" s="63" t="s">
        <v>47</v>
      </c>
    </row>
    <row r="72" spans="1:8" x14ac:dyDescent="0.25">
      <c r="A72" s="49" t="s">
        <v>67</v>
      </c>
    </row>
    <row r="73" spans="1:8" x14ac:dyDescent="0.25">
      <c r="A73" s="49" t="s">
        <v>66</v>
      </c>
    </row>
    <row r="74" spans="1:8" x14ac:dyDescent="0.25">
      <c r="A74" s="49" t="s">
        <v>98</v>
      </c>
    </row>
    <row r="75" spans="1:8" x14ac:dyDescent="0.25">
      <c r="A75" s="49" t="s">
        <v>65</v>
      </c>
    </row>
    <row r="76" spans="1:8" x14ac:dyDescent="0.25">
      <c r="A76" s="50" t="s">
        <v>99</v>
      </c>
      <c r="B76" s="51"/>
    </row>
    <row r="77" spans="1:8" x14ac:dyDescent="0.25">
      <c r="A77" s="47" t="s">
        <v>64</v>
      </c>
    </row>
    <row r="78" spans="1:8" x14ac:dyDescent="0.25">
      <c r="A78" s="47" t="s">
        <v>63</v>
      </c>
    </row>
    <row r="79" spans="1:8" x14ac:dyDescent="0.25">
      <c r="A79" s="47" t="s">
        <v>62</v>
      </c>
    </row>
    <row r="80" spans="1:8" x14ac:dyDescent="0.25">
      <c r="A80" s="49" t="s">
        <v>61</v>
      </c>
      <c r="B80" s="46" t="s">
        <v>57</v>
      </c>
      <c r="G80" s="54">
        <v>80</v>
      </c>
    </row>
    <row r="81" spans="1:16" x14ac:dyDescent="0.25">
      <c r="A81" s="49"/>
      <c r="B81" s="46" t="s">
        <v>58</v>
      </c>
      <c r="G81" s="54">
        <v>75</v>
      </c>
    </row>
    <row r="82" spans="1:16" x14ac:dyDescent="0.25">
      <c r="A82" s="49" t="s">
        <v>60</v>
      </c>
    </row>
    <row r="83" spans="1:16" x14ac:dyDescent="0.25">
      <c r="A83" s="49" t="s">
        <v>106</v>
      </c>
      <c r="B83" s="47"/>
      <c r="C83" s="46" t="s">
        <v>59</v>
      </c>
    </row>
    <row r="84" spans="1:16" x14ac:dyDescent="0.25">
      <c r="A84" s="47" t="s">
        <v>100</v>
      </c>
    </row>
    <row r="85" spans="1:16" x14ac:dyDescent="0.25">
      <c r="A85" s="47" t="s">
        <v>68</v>
      </c>
    </row>
    <row r="86" spans="1:16" x14ac:dyDescent="0.25">
      <c r="A86" s="47" t="s">
        <v>69</v>
      </c>
    </row>
    <row r="87" spans="1:16" x14ac:dyDescent="0.25">
      <c r="A87" s="47" t="s">
        <v>101</v>
      </c>
    </row>
    <row r="88" spans="1:16" x14ac:dyDescent="0.25">
      <c r="A88" s="47" t="s">
        <v>70</v>
      </c>
    </row>
    <row r="89" spans="1:16" x14ac:dyDescent="0.25">
      <c r="A89" s="47" t="s">
        <v>71</v>
      </c>
    </row>
    <row r="90" spans="1:16" x14ac:dyDescent="0.25">
      <c r="A90" s="47" t="s">
        <v>72</v>
      </c>
    </row>
    <row r="91" spans="1:16" x14ac:dyDescent="0.25">
      <c r="A91" s="47" t="s">
        <v>73</v>
      </c>
    </row>
    <row r="92" spans="1:16" x14ac:dyDescent="0.25">
      <c r="A92" s="47" t="s">
        <v>102</v>
      </c>
    </row>
    <row r="93" spans="1:16" x14ac:dyDescent="0.25">
      <c r="A93" s="47" t="s">
        <v>103</v>
      </c>
      <c r="B93" s="47"/>
      <c r="C93" s="47"/>
      <c r="D93" s="47"/>
      <c r="F93" s="47"/>
      <c r="G93" s="47"/>
      <c r="K93" s="46"/>
      <c r="L93" s="46"/>
      <c r="M93" s="46"/>
      <c r="O93" s="46"/>
      <c r="P93" s="46"/>
    </row>
    <row r="94" spans="1:16" x14ac:dyDescent="0.25">
      <c r="A94" s="47" t="s">
        <v>104</v>
      </c>
      <c r="B94" s="47"/>
      <c r="C94" s="47"/>
      <c r="D94" s="47"/>
      <c r="F94" s="47"/>
      <c r="G94" s="47"/>
      <c r="K94" s="46"/>
      <c r="L94" s="46"/>
      <c r="M94" s="46"/>
      <c r="O94" s="46"/>
      <c r="P94" s="46"/>
    </row>
    <row r="95" spans="1:16" x14ac:dyDescent="0.25">
      <c r="A95" s="47" t="s">
        <v>105</v>
      </c>
    </row>
    <row r="96" spans="1:16" x14ac:dyDescent="0.25">
      <c r="A96" s="47" t="s">
        <v>76</v>
      </c>
    </row>
    <row r="97" spans="1:5" x14ac:dyDescent="0.25">
      <c r="A97" s="47" t="s">
        <v>54</v>
      </c>
      <c r="B97" s="52">
        <v>475</v>
      </c>
    </row>
    <row r="98" spans="1:5" x14ac:dyDescent="0.25">
      <c r="A98" s="47" t="s">
        <v>75</v>
      </c>
      <c r="B98" s="52">
        <v>75</v>
      </c>
    </row>
    <row r="99" spans="1:5" x14ac:dyDescent="0.25">
      <c r="B99" s="53">
        <f>SUM(B97:B98)</f>
        <v>550</v>
      </c>
    </row>
    <row r="100" spans="1:5" x14ac:dyDescent="0.25">
      <c r="A100" s="47" t="s">
        <v>77</v>
      </c>
    </row>
    <row r="101" spans="1:5" x14ac:dyDescent="0.25">
      <c r="A101" s="64" t="s">
        <v>79</v>
      </c>
      <c r="B101" s="63"/>
      <c r="C101" s="64"/>
      <c r="D101" s="65">
        <f>E49/133.89</f>
        <v>38.920008962581228</v>
      </c>
      <c r="E101" s="63" t="s">
        <v>78</v>
      </c>
    </row>
    <row r="102" spans="1:5" x14ac:dyDescent="0.25">
      <c r="A102" s="64" t="s">
        <v>80</v>
      </c>
      <c r="B102" s="64"/>
      <c r="C102" s="64"/>
      <c r="D102" s="66">
        <v>1.9297691199543081</v>
      </c>
      <c r="E102" s="63" t="s">
        <v>53</v>
      </c>
    </row>
    <row r="103" spans="1:5" x14ac:dyDescent="0.25">
      <c r="A103" s="64" t="s">
        <v>81</v>
      </c>
      <c r="B103" s="64"/>
      <c r="C103" s="64"/>
      <c r="D103" s="67">
        <v>3.7110944614505925</v>
      </c>
      <c r="E103" s="63" t="s">
        <v>52</v>
      </c>
    </row>
  </sheetData>
  <mergeCells count="5">
    <mergeCell ref="A1:H1"/>
    <mergeCell ref="A2:H2"/>
    <mergeCell ref="A50:H50"/>
    <mergeCell ref="A52:H52"/>
    <mergeCell ref="A53:H53"/>
  </mergeCells>
  <printOptions horizontalCentered="1"/>
  <pageMargins left="0.23622047244094491" right="0.23622047244094491" top="0.23622047244094491" bottom="0.23622047244094491" header="0.31496062992125984" footer="0.31496062992125984"/>
  <pageSetup paperSize="9" orientation="portrait" horizontalDpi="300" verticalDpi="300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2019-20</vt:lpstr>
      <vt:lpstr>'Budget 2019-20'!Print_Area</vt:lpstr>
      <vt:lpstr>'Budget 2019-20'!Print_Titles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kempl</dc:creator>
  <cp:lastModifiedBy>kempl</cp:lastModifiedBy>
  <cp:lastPrinted>2019-01-18T11:47:18Z</cp:lastPrinted>
  <dcterms:created xsi:type="dcterms:W3CDTF">2018-12-27T14:55:28Z</dcterms:created>
  <dcterms:modified xsi:type="dcterms:W3CDTF">2019-06-24T10:54:53Z</dcterms:modified>
</cp:coreProperties>
</file>