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77f9ad6b6c7881/Desktop/"/>
    </mc:Choice>
  </mc:AlternateContent>
  <xr:revisionPtr revIDLastSave="659" documentId="8_{B3575F97-7D5C-475F-83E3-2A088FFE9796}" xr6:coauthVersionLast="47" xr6:coauthVersionMax="47" xr10:uidLastSave="{803E78F2-AEEA-4D89-B2A3-91194605A24F}"/>
  <bookViews>
    <workbookView xWindow="-108" yWindow="-108" windowWidth="23256" windowHeight="12456" xr2:uid="{4BEA10D8-EF29-4A53-8402-ED7F32D78FF6}"/>
  </bookViews>
  <sheets>
    <sheet name="Budget 2023-24" sheetId="2" r:id="rId1"/>
    <sheet name="RESERVES BALANC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3" l="1"/>
  <c r="H38" i="2"/>
  <c r="O28" i="2"/>
  <c r="O25" i="2"/>
  <c r="O24" i="2"/>
  <c r="O23" i="2"/>
  <c r="O21" i="2"/>
  <c r="O20" i="2"/>
  <c r="O12" i="2"/>
  <c r="O9" i="2"/>
  <c r="O7" i="2"/>
  <c r="N28" i="2"/>
  <c r="N25" i="2"/>
  <c r="N24" i="2"/>
  <c r="N23" i="2"/>
  <c r="N21" i="2"/>
  <c r="N20" i="2"/>
  <c r="N18" i="2"/>
  <c r="N17" i="2"/>
  <c r="N16" i="2"/>
  <c r="N15" i="2"/>
  <c r="N13" i="2"/>
  <c r="N12" i="2"/>
  <c r="N9" i="2"/>
  <c r="N8" i="2"/>
  <c r="N7" i="2"/>
  <c r="N6" i="2"/>
  <c r="M31" i="2"/>
  <c r="M32" i="2" s="1"/>
  <c r="M41" i="2" s="1"/>
  <c r="G28" i="2"/>
  <c r="G27" i="2"/>
  <c r="G26" i="2"/>
  <c r="G25" i="2"/>
  <c r="G24" i="2"/>
  <c r="G23" i="2"/>
  <c r="G22" i="2"/>
  <c r="G21" i="2"/>
  <c r="G20" i="2"/>
  <c r="G17" i="2"/>
  <c r="G16" i="2"/>
  <c r="G15" i="2"/>
  <c r="G14" i="2"/>
  <c r="G13" i="2"/>
  <c r="G12" i="2"/>
  <c r="G11" i="2"/>
  <c r="G10" i="2"/>
  <c r="G9" i="2"/>
  <c r="G8" i="2"/>
  <c r="G6" i="2"/>
  <c r="K31" i="2"/>
  <c r="I31" i="2"/>
  <c r="H31" i="2"/>
  <c r="F31" i="2"/>
  <c r="O18" i="2"/>
  <c r="O16" i="2"/>
  <c r="O15" i="2"/>
  <c r="O13" i="2"/>
  <c r="N10" i="2"/>
  <c r="O10" i="2"/>
  <c r="O8" i="2"/>
  <c r="O6" i="2"/>
  <c r="C29" i="3"/>
  <c r="D10" i="3"/>
  <c r="D9" i="3"/>
  <c r="D8" i="3"/>
  <c r="D7" i="3"/>
  <c r="D6" i="3"/>
  <c r="D5" i="3"/>
  <c r="D4" i="3"/>
  <c r="C31" i="2"/>
  <c r="N31" i="2" l="1"/>
  <c r="N32" i="2" s="1"/>
  <c r="N41" i="2" s="1"/>
  <c r="O31" i="2"/>
  <c r="O32" i="2" s="1"/>
  <c r="O41" i="2" s="1"/>
  <c r="E41" i="2"/>
  <c r="E42" i="2" s="1"/>
  <c r="D3" i="3"/>
  <c r="D13" i="3" s="1"/>
  <c r="E7" i="2"/>
  <c r="N42" i="2" l="1"/>
  <c r="O42" i="2"/>
  <c r="M42" i="2"/>
  <c r="E31" i="2"/>
  <c r="G7" i="2"/>
</calcChain>
</file>

<file path=xl/sharedStrings.xml><?xml version="1.0" encoding="utf-8"?>
<sst xmlns="http://schemas.openxmlformats.org/spreadsheetml/2006/main" count="157" uniqueCount="122">
  <si>
    <t>Notes</t>
  </si>
  <si>
    <t>Staff Salaries</t>
  </si>
  <si>
    <t>Insurance</t>
  </si>
  <si>
    <t>PRECEPT</t>
  </si>
  <si>
    <t>Christmas Tree</t>
  </si>
  <si>
    <t>Code</t>
  </si>
  <si>
    <t>2021-22</t>
  </si>
  <si>
    <t>2022-2023</t>
  </si>
  <si>
    <t>Administration</t>
  </si>
  <si>
    <t>Budget</t>
  </si>
  <si>
    <t>Staff WFH Allowance</t>
  </si>
  <si>
    <t>Staff Mileage</t>
  </si>
  <si>
    <t>Chairman's Allowance</t>
  </si>
  <si>
    <t>Training - Staff</t>
  </si>
  <si>
    <t>Training - Councillors</t>
  </si>
  <si>
    <t>Professional Fees</t>
  </si>
  <si>
    <t>Memberships / Subscriptions</t>
  </si>
  <si>
    <t>Venue Hire</t>
  </si>
  <si>
    <t>Website / IT</t>
  </si>
  <si>
    <t>Administration - Other</t>
  </si>
  <si>
    <t>Village Green</t>
  </si>
  <si>
    <t>Events</t>
  </si>
  <si>
    <t>Local Council Awards Scheme</t>
  </si>
  <si>
    <t>Defibrillators</t>
  </si>
  <si>
    <t>Asset Maintenance</t>
  </si>
  <si>
    <t>Public Rights of Way</t>
  </si>
  <si>
    <t>Postage/Printing</t>
  </si>
  <si>
    <t>Publicity/Promotion</t>
  </si>
  <si>
    <t>Election Costs</t>
  </si>
  <si>
    <t>Grants/Donations</t>
  </si>
  <si>
    <t>Maintenance/Repairs</t>
  </si>
  <si>
    <t>TAXBASE</t>
  </si>
  <si>
    <t>Annual cost per Band D Household</t>
  </si>
  <si>
    <t>Description</t>
  </si>
  <si>
    <t xml:space="preserve"> Budget</t>
  </si>
  <si>
    <t>Year 3 of 3 year deal</t>
  </si>
  <si>
    <t>Internal audit</t>
  </si>
  <si>
    <t>IT Hardware</t>
  </si>
  <si>
    <t>VAT refund</t>
  </si>
  <si>
    <t>Laptop (planned replacement every 5 years)</t>
  </si>
  <si>
    <t>2 sets (6 sets replaced every 3 years due to expiry)</t>
  </si>
  <si>
    <t>Other Income:</t>
  </si>
  <si>
    <t>Request has been made to use BBF grant</t>
  </si>
  <si>
    <t>Microsoft 365, Website</t>
  </si>
  <si>
    <t>SLCC; GAPTC; Scribe accounting software (20% increase)</t>
  </si>
  <si>
    <t>Training - staff</t>
  </si>
  <si>
    <t>Training - Cllrs</t>
  </si>
  <si>
    <t>Election costs</t>
  </si>
  <si>
    <t>Laptop replacement</t>
  </si>
  <si>
    <t>Reserve Balance at start of 22/23  Financial year</t>
  </si>
  <si>
    <t>2022/23 budget - amount remaining at 31/10/22</t>
  </si>
  <si>
    <t>Earmarked Reserves</t>
  </si>
  <si>
    <t>General Reserves</t>
  </si>
  <si>
    <t>Staff WFH allowance</t>
  </si>
  <si>
    <t>31 weeks @ £6</t>
  </si>
  <si>
    <t>Staff milage</t>
  </si>
  <si>
    <t>Chairman's allowance</t>
  </si>
  <si>
    <t>Website/IT</t>
  </si>
  <si>
    <t>Postage &amp; printing</t>
  </si>
  <si>
    <t>7 months @ £5</t>
  </si>
  <si>
    <t>Grants &amp; donations</t>
  </si>
  <si>
    <t xml:space="preserve">Village Green </t>
  </si>
  <si>
    <t>Public Rights of way</t>
  </si>
  <si>
    <t>Administration - other (phone)</t>
  </si>
  <si>
    <t>7 months @ £8</t>
  </si>
  <si>
    <t>Approx total remaining spend 2022/23</t>
  </si>
  <si>
    <t>BBF Grant*</t>
  </si>
  <si>
    <t>(* disregards BBF Grant spend)</t>
  </si>
  <si>
    <t>Bank Balance at 31/10/22</t>
  </si>
  <si>
    <t xml:space="preserve"> minus earmarked reserves</t>
  </si>
  <si>
    <t>Approx General Reserve at 1/4/23</t>
  </si>
  <si>
    <t xml:space="preserve"> add VAT refund due</t>
  </si>
  <si>
    <t>Predicted opening Reserve Balance at 1/4/23 (assuming no further spend)</t>
  </si>
  <si>
    <t>Predicted spend remaining this Financial year:</t>
  </si>
  <si>
    <t xml:space="preserve"> minus remaining spend 2022/23</t>
  </si>
  <si>
    <t>plus 5%</t>
  </si>
  <si>
    <t>King's Coronation 6th May 2023 (Road closure £30 + TEN £21)</t>
  </si>
  <si>
    <t xml:space="preserve">TOTAL </t>
  </si>
  <si>
    <t>plus 10%</t>
  </si>
  <si>
    <t>Projected year end spend</t>
  </si>
  <si>
    <t>*242</t>
  </si>
  <si>
    <t>* includes PROW pack and Broadband leaflet</t>
  </si>
  <si>
    <t>Royal British Legion Poppy Appeal</t>
  </si>
  <si>
    <t>2023 earmarked reserve</t>
  </si>
  <si>
    <t>2022 earmarked reserve</t>
  </si>
  <si>
    <t>-</t>
  </si>
  <si>
    <t>Remaining 2022-23 spend</t>
  </si>
  <si>
    <t>Bank Balance @ 31/10/22:</t>
  </si>
  <si>
    <t>BBF Grant remaining balance</t>
  </si>
  <si>
    <t>Projected Variance</t>
  </si>
  <si>
    <t>KEMPLEY PARISH COUNCIL Budget 2023-24</t>
  </si>
  <si>
    <t xml:space="preserve">Please consider options below: </t>
  </si>
  <si>
    <t>Standstill</t>
  </si>
  <si>
    <t>Budget 2023-24</t>
  </si>
  <si>
    <t>Clerk's phone credit (EE) + Arnold-Baker book £145</t>
  </si>
  <si>
    <t>Based on 2022 Taxbase</t>
  </si>
  <si>
    <t>Please consider:</t>
  </si>
  <si>
    <t>Change to Council Tax (Band D)</t>
  </si>
  <si>
    <t>Funding of Coronation event in May 2023</t>
  </si>
  <si>
    <t>2023 earmarked reserves:</t>
  </si>
  <si>
    <t>minus</t>
  </si>
  <si>
    <t>equals</t>
  </si>
  <si>
    <t>7 months @ £15</t>
  </si>
  <si>
    <t>7 months @ £7.20</t>
  </si>
  <si>
    <t xml:space="preserve">staff training </t>
  </si>
  <si>
    <t>Christmas tree</t>
  </si>
  <si>
    <t>estimated cost of unconested election May 2023 £242.60</t>
  </si>
  <si>
    <t>(plus 7%)</t>
  </si>
  <si>
    <t>(plus 2%)</t>
  </si>
  <si>
    <t>based on an average 30/month</t>
  </si>
  <si>
    <t>2022-23 projected remaining spend:</t>
  </si>
  <si>
    <t>Estimated general bank reserve:</t>
  </si>
  <si>
    <t>Based on 2022-23 NALC payscale</t>
  </si>
  <si>
    <t>? CILCA cost £850</t>
  </si>
  <si>
    <t>? adequate reserve</t>
  </si>
  <si>
    <t>? adequate reserves, Fishpool noticeboard in poor state</t>
  </si>
  <si>
    <t>Adequacy of earmarked reserves for training, repairs &amp; potentially new noticeboard</t>
  </si>
  <si>
    <t>Need to fund 2 additional PROW kissing gates and Centenary Stone information board if cannot use BBF Grant money</t>
  </si>
  <si>
    <t xml:space="preserve">The exact Tax Base won't be known until December, unlikley to be significantly different to 2022 </t>
  </si>
  <si>
    <t>5 months @ £237</t>
  </si>
  <si>
    <t>includes salary adjustment</t>
  </si>
  <si>
    <t>to which can be added VAT refund (£238)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</si>
</sst>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_ ;[Red]\-#,##0;&quot;-&quot;"/>
  </numFmts>
  <fonts count="2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name val="Arial"/>
      <family val="2"/>
    </font>
    <font>
      <sz val="8"/>
      <color rgb="FF00B0F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rgb="FFC5E0B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5E0B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0" fillId="0" borderId="3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3" fillId="0" borderId="2" xfId="0" applyFont="1" applyBorder="1"/>
    <xf numFmtId="0" fontId="13" fillId="0" borderId="0" xfId="0" applyFont="1"/>
    <xf numFmtId="0" fontId="0" fillId="0" borderId="9" xfId="0" applyBorder="1"/>
    <xf numFmtId="0" fontId="13" fillId="0" borderId="3" xfId="0" applyFont="1" applyBorder="1"/>
    <xf numFmtId="164" fontId="0" fillId="0" borderId="3" xfId="0" applyNumberFormat="1" applyBorder="1"/>
    <xf numFmtId="164" fontId="0" fillId="0" borderId="1" xfId="0" applyNumberFormat="1" applyBorder="1"/>
    <xf numFmtId="164" fontId="13" fillId="0" borderId="11" xfId="0" applyNumberFormat="1" applyFont="1" applyBorder="1"/>
    <xf numFmtId="164" fontId="0" fillId="0" borderId="0" xfId="0" applyNumberFormat="1"/>
    <xf numFmtId="3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5" fontId="8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1" fontId="3" fillId="0" borderId="3" xfId="0" applyNumberFormat="1" applyFont="1" applyBorder="1" applyAlignment="1">
      <alignment horizontal="left" vertical="center"/>
    </xf>
    <xf numFmtId="3" fontId="2" fillId="5" borderId="0" xfId="0" applyNumberFormat="1" applyFont="1" applyFill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Alignment="1">
      <alignment vertical="center"/>
    </xf>
    <xf numFmtId="165" fontId="1" fillId="0" borderId="1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" fontId="12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1" fontId="19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2" fontId="16" fillId="5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2" fillId="6" borderId="13" xfId="0" applyNumberFormat="1" applyFont="1" applyFill="1" applyBorder="1" applyAlignment="1">
      <alignment vertical="center"/>
    </xf>
    <xf numFmtId="3" fontId="2" fillId="6" borderId="9" xfId="0" applyNumberFormat="1" applyFont="1" applyFill="1" applyBorder="1" applyAlignment="1">
      <alignment vertical="center"/>
    </xf>
    <xf numFmtId="3" fontId="17" fillId="3" borderId="3" xfId="0" applyNumberFormat="1" applyFont="1" applyFill="1" applyBorder="1" applyAlignment="1">
      <alignment horizontal="center" vertical="center"/>
    </xf>
    <xf numFmtId="3" fontId="17" fillId="6" borderId="3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wrapText="1"/>
    </xf>
    <xf numFmtId="164" fontId="13" fillId="0" borderId="10" xfId="0" applyNumberFormat="1" applyFont="1" applyBorder="1"/>
    <xf numFmtId="2" fontId="8" fillId="5" borderId="3" xfId="0" applyNumberFormat="1" applyFont="1" applyFill="1" applyBorder="1" applyAlignment="1">
      <alignment horizontal="center" vertical="center"/>
    </xf>
    <xf numFmtId="0" fontId="4" fillId="0" borderId="9" xfId="0" quotePrefix="1" applyFont="1" applyBorder="1" applyAlignment="1">
      <alignment horizontal="left" vertical="center"/>
    </xf>
    <xf numFmtId="0" fontId="4" fillId="0" borderId="5" xfId="0" quotePrefix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4" fillId="0" borderId="9" xfId="0" applyFont="1" applyBorder="1" applyAlignment="1">
      <alignment vertical="center" wrapText="1"/>
    </xf>
    <xf numFmtId="0" fontId="0" fillId="0" borderId="5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DE89-CA53-4486-80E7-F27B05029BC0}">
  <sheetPr>
    <pageSetUpPr fitToPage="1"/>
  </sheetPr>
  <dimension ref="A1:P989"/>
  <sheetViews>
    <sheetView tabSelected="1" topLeftCell="A5" zoomScale="115" zoomScaleNormal="115" workbookViewId="0">
      <selection activeCell="I39" sqref="I39"/>
    </sheetView>
  </sheetViews>
  <sheetFormatPr defaultColWidth="14.44140625" defaultRowHeight="13.2" x14ac:dyDescent="0.3"/>
  <cols>
    <col min="1" max="1" width="7.33203125" style="11" customWidth="1"/>
    <col min="2" max="2" width="25.44140625" style="2" customWidth="1"/>
    <col min="3" max="3" width="10.33203125" style="17" customWidth="1"/>
    <col min="4" max="4" width="3" style="17" customWidth="1"/>
    <col min="5" max="9" width="10.88671875" style="17" customWidth="1"/>
    <col min="10" max="10" width="3.21875" style="17" customWidth="1"/>
    <col min="11" max="11" width="10.88671875" style="17" customWidth="1"/>
    <col min="12" max="12" width="3.44140625" style="2" customWidth="1"/>
    <col min="13" max="15" width="16.88671875" style="17" customWidth="1"/>
    <col min="16" max="16384" width="14.44140625" style="2"/>
  </cols>
  <sheetData>
    <row r="1" spans="1:16" ht="21" customHeight="1" x14ac:dyDescent="0.3">
      <c r="A1" s="9" t="s">
        <v>90</v>
      </c>
      <c r="B1" s="6"/>
      <c r="C1" s="21"/>
      <c r="D1" s="21"/>
      <c r="E1" s="21"/>
      <c r="F1" s="21"/>
      <c r="G1" s="21"/>
      <c r="H1" s="21"/>
      <c r="I1" s="21"/>
      <c r="J1" s="21"/>
      <c r="K1" s="21"/>
    </row>
    <row r="2" spans="1:16" ht="15.75" customHeight="1" x14ac:dyDescent="0.3">
      <c r="A2" s="10"/>
      <c r="B2" s="16"/>
      <c r="K2" s="57"/>
      <c r="M2" s="114" t="s">
        <v>91</v>
      </c>
      <c r="N2" s="114"/>
      <c r="O2" s="114"/>
    </row>
    <row r="3" spans="1:16" ht="12.75" customHeight="1" x14ac:dyDescent="0.3">
      <c r="F3" s="116" t="s">
        <v>79</v>
      </c>
      <c r="G3" s="116" t="s">
        <v>89</v>
      </c>
      <c r="H3" s="116" t="s">
        <v>86</v>
      </c>
      <c r="I3" s="116" t="s">
        <v>84</v>
      </c>
      <c r="J3" s="53"/>
      <c r="K3" s="116" t="s">
        <v>83</v>
      </c>
      <c r="M3" s="114"/>
      <c r="N3" s="114"/>
      <c r="O3" s="114"/>
    </row>
    <row r="4" spans="1:16" ht="16.5" customHeight="1" x14ac:dyDescent="0.3">
      <c r="A4" s="12" t="s">
        <v>5</v>
      </c>
      <c r="B4" s="7" t="s">
        <v>33</v>
      </c>
      <c r="C4" s="70" t="s">
        <v>6</v>
      </c>
      <c r="D4" s="70"/>
      <c r="E4" s="3" t="s">
        <v>7</v>
      </c>
      <c r="F4" s="117"/>
      <c r="G4" s="116"/>
      <c r="H4" s="116"/>
      <c r="I4" s="119"/>
      <c r="J4" s="49"/>
      <c r="K4" s="121"/>
      <c r="M4" s="115" t="s">
        <v>93</v>
      </c>
      <c r="N4" s="115"/>
      <c r="O4" s="115"/>
    </row>
    <row r="5" spans="1:16" ht="14.25" customHeight="1" x14ac:dyDescent="0.3">
      <c r="A5" s="13" t="s">
        <v>8</v>
      </c>
      <c r="B5" s="4"/>
      <c r="C5" s="71" t="s">
        <v>9</v>
      </c>
      <c r="D5" s="70"/>
      <c r="E5" s="3" t="s">
        <v>34</v>
      </c>
      <c r="F5" s="118"/>
      <c r="G5" s="123"/>
      <c r="H5" s="123"/>
      <c r="I5" s="120"/>
      <c r="J5" s="49"/>
      <c r="K5" s="122"/>
      <c r="L5" s="1"/>
      <c r="M5" s="74" t="s">
        <v>92</v>
      </c>
      <c r="N5" s="86" t="s">
        <v>75</v>
      </c>
      <c r="O5" s="74" t="s">
        <v>78</v>
      </c>
      <c r="P5" s="7" t="s">
        <v>0</v>
      </c>
    </row>
    <row r="6" spans="1:16" ht="12.75" customHeight="1" x14ac:dyDescent="0.3">
      <c r="A6" s="14">
        <v>6</v>
      </c>
      <c r="B6" s="91" t="s">
        <v>1</v>
      </c>
      <c r="C6" s="72">
        <v>2676</v>
      </c>
      <c r="D6" s="88"/>
      <c r="E6" s="51">
        <v>2712</v>
      </c>
      <c r="F6" s="54">
        <v>3422</v>
      </c>
      <c r="G6" s="54">
        <f t="shared" ref="G6:G17" si="0">E6-F6</f>
        <v>-710</v>
      </c>
      <c r="H6" s="54">
        <v>1366</v>
      </c>
      <c r="I6" s="51"/>
      <c r="J6" s="47"/>
      <c r="K6" s="51"/>
      <c r="L6" s="5"/>
      <c r="M6" s="19">
        <v>2842</v>
      </c>
      <c r="N6" s="59">
        <f>M6*1.05</f>
        <v>2984.1</v>
      </c>
      <c r="O6" s="59">
        <f>M6*1.1</f>
        <v>3126.2000000000003</v>
      </c>
      <c r="P6" s="29" t="s">
        <v>112</v>
      </c>
    </row>
    <row r="7" spans="1:16" ht="12.75" customHeight="1" x14ac:dyDescent="0.3">
      <c r="A7" s="14">
        <v>8</v>
      </c>
      <c r="B7" s="91" t="s">
        <v>10</v>
      </c>
      <c r="C7" s="72">
        <v>72</v>
      </c>
      <c r="D7" s="88"/>
      <c r="E7" s="51">
        <f>26*12</f>
        <v>312</v>
      </c>
      <c r="F7" s="54">
        <v>312</v>
      </c>
      <c r="G7" s="54">
        <f t="shared" si="0"/>
        <v>0</v>
      </c>
      <c r="H7" s="54">
        <v>180</v>
      </c>
      <c r="I7" s="51"/>
      <c r="J7" s="47"/>
      <c r="K7" s="51"/>
      <c r="M7" s="19">
        <v>312</v>
      </c>
      <c r="N7" s="59">
        <f>M7*1.05</f>
        <v>327.60000000000002</v>
      </c>
      <c r="O7" s="59">
        <f>M7*1.1</f>
        <v>343.20000000000005</v>
      </c>
      <c r="P7" s="29"/>
    </row>
    <row r="8" spans="1:16" ht="12.75" customHeight="1" x14ac:dyDescent="0.3">
      <c r="A8" s="14">
        <v>9</v>
      </c>
      <c r="B8" s="91" t="s">
        <v>11</v>
      </c>
      <c r="C8" s="72">
        <v>28</v>
      </c>
      <c r="D8" s="88"/>
      <c r="E8" s="51">
        <v>108</v>
      </c>
      <c r="F8" s="54">
        <v>225</v>
      </c>
      <c r="G8" s="54">
        <f t="shared" si="0"/>
        <v>-117</v>
      </c>
      <c r="H8" s="54">
        <v>105</v>
      </c>
      <c r="I8" s="51"/>
      <c r="J8" s="47"/>
      <c r="K8" s="51"/>
      <c r="M8" s="19">
        <v>162</v>
      </c>
      <c r="N8" s="59">
        <f>M8*1.05</f>
        <v>170.1</v>
      </c>
      <c r="O8" s="59">
        <f>M8*1.1</f>
        <v>178.20000000000002</v>
      </c>
      <c r="P8" s="29" t="s">
        <v>109</v>
      </c>
    </row>
    <row r="9" spans="1:16" ht="12.75" customHeight="1" x14ac:dyDescent="0.3">
      <c r="A9" s="14">
        <v>10</v>
      </c>
      <c r="B9" s="91" t="s">
        <v>12</v>
      </c>
      <c r="C9" s="72">
        <v>50</v>
      </c>
      <c r="D9" s="88"/>
      <c r="E9" s="51">
        <v>50</v>
      </c>
      <c r="F9" s="54">
        <v>0</v>
      </c>
      <c r="G9" s="54">
        <f t="shared" si="0"/>
        <v>50</v>
      </c>
      <c r="H9" s="54" t="s">
        <v>85</v>
      </c>
      <c r="I9" s="51"/>
      <c r="J9" s="47"/>
      <c r="K9" s="51">
        <v>50</v>
      </c>
      <c r="M9" s="19">
        <v>50</v>
      </c>
      <c r="N9" s="59">
        <f>M9*1.05</f>
        <v>52.5</v>
      </c>
      <c r="O9" s="59">
        <f>M9*1.1</f>
        <v>55.000000000000007</v>
      </c>
      <c r="P9" s="29"/>
    </row>
    <row r="10" spans="1:16" ht="12.75" customHeight="1" x14ac:dyDescent="0.3">
      <c r="A10" s="14">
        <v>11</v>
      </c>
      <c r="B10" s="91" t="s">
        <v>13</v>
      </c>
      <c r="C10" s="72">
        <v>100</v>
      </c>
      <c r="D10" s="88"/>
      <c r="E10" s="51">
        <v>150</v>
      </c>
      <c r="F10" s="54">
        <v>30</v>
      </c>
      <c r="G10" s="54">
        <f t="shared" si="0"/>
        <v>120</v>
      </c>
      <c r="H10" s="54">
        <v>30</v>
      </c>
      <c r="I10" s="51">
        <v>150</v>
      </c>
      <c r="J10" s="47"/>
      <c r="K10" s="51">
        <v>270</v>
      </c>
      <c r="M10" s="19">
        <v>150</v>
      </c>
      <c r="N10" s="59">
        <f>M10*1.05</f>
        <v>157.5</v>
      </c>
      <c r="O10" s="59">
        <f>M10*1.1</f>
        <v>165</v>
      </c>
      <c r="P10" s="29" t="s">
        <v>113</v>
      </c>
    </row>
    <row r="11" spans="1:16" ht="12.75" customHeight="1" x14ac:dyDescent="0.3">
      <c r="A11" s="14">
        <v>12</v>
      </c>
      <c r="B11" s="91" t="s">
        <v>14</v>
      </c>
      <c r="C11" s="72">
        <v>570</v>
      </c>
      <c r="D11" s="88"/>
      <c r="E11" s="51">
        <v>250</v>
      </c>
      <c r="F11" s="54">
        <v>0</v>
      </c>
      <c r="G11" s="54">
        <f t="shared" si="0"/>
        <v>250</v>
      </c>
      <c r="H11" s="54" t="s">
        <v>85</v>
      </c>
      <c r="I11" s="51">
        <v>469.5</v>
      </c>
      <c r="J11" s="47"/>
      <c r="K11" s="51">
        <v>720</v>
      </c>
      <c r="M11" s="31">
        <v>0</v>
      </c>
      <c r="N11" s="76">
        <v>0</v>
      </c>
      <c r="O11" s="76">
        <v>0</v>
      </c>
      <c r="P11" s="75" t="s">
        <v>114</v>
      </c>
    </row>
    <row r="12" spans="1:16" ht="12.75" customHeight="1" x14ac:dyDescent="0.3">
      <c r="A12" s="14">
        <v>13</v>
      </c>
      <c r="B12" s="91" t="s">
        <v>2</v>
      </c>
      <c r="C12" s="72">
        <v>200</v>
      </c>
      <c r="D12" s="88"/>
      <c r="E12" s="51">
        <v>285</v>
      </c>
      <c r="F12" s="54">
        <v>283</v>
      </c>
      <c r="G12" s="54">
        <f t="shared" si="0"/>
        <v>2</v>
      </c>
      <c r="H12" s="54" t="s">
        <v>85</v>
      </c>
      <c r="I12" s="51"/>
      <c r="J12" s="47"/>
      <c r="K12" s="51"/>
      <c r="M12" s="19">
        <v>283</v>
      </c>
      <c r="N12" s="59">
        <f>M12*1.05</f>
        <v>297.15000000000003</v>
      </c>
      <c r="O12" s="59">
        <f>M12*1.1</f>
        <v>311.3</v>
      </c>
      <c r="P12" s="29" t="s">
        <v>35</v>
      </c>
    </row>
    <row r="13" spans="1:16" ht="12.75" customHeight="1" x14ac:dyDescent="0.3">
      <c r="A13" s="14">
        <v>14</v>
      </c>
      <c r="B13" s="91" t="s">
        <v>15</v>
      </c>
      <c r="C13" s="72">
        <v>170</v>
      </c>
      <c r="D13" s="88"/>
      <c r="E13" s="51">
        <v>175</v>
      </c>
      <c r="F13" s="54">
        <v>178</v>
      </c>
      <c r="G13" s="54">
        <f t="shared" si="0"/>
        <v>-3</v>
      </c>
      <c r="H13" s="54" t="s">
        <v>85</v>
      </c>
      <c r="I13" s="51"/>
      <c r="J13" s="47"/>
      <c r="K13" s="51"/>
      <c r="M13" s="19">
        <v>178</v>
      </c>
      <c r="N13" s="59">
        <f>M13*1.05</f>
        <v>186.9</v>
      </c>
      <c r="O13" s="59">
        <f>M13*1.1</f>
        <v>195.8</v>
      </c>
      <c r="P13" s="29" t="s">
        <v>36</v>
      </c>
    </row>
    <row r="14" spans="1:16" ht="12.75" customHeight="1" x14ac:dyDescent="0.3">
      <c r="A14" s="14">
        <v>15</v>
      </c>
      <c r="B14" s="91" t="s">
        <v>16</v>
      </c>
      <c r="C14" s="72">
        <v>169</v>
      </c>
      <c r="D14" s="88"/>
      <c r="E14" s="51">
        <v>330</v>
      </c>
      <c r="F14" s="54">
        <v>351</v>
      </c>
      <c r="G14" s="54">
        <f t="shared" si="0"/>
        <v>-21</v>
      </c>
      <c r="H14" s="54" t="s">
        <v>85</v>
      </c>
      <c r="I14" s="51"/>
      <c r="J14" s="47"/>
      <c r="K14" s="51"/>
      <c r="M14" s="19">
        <v>387</v>
      </c>
      <c r="N14" s="59">
        <v>395</v>
      </c>
      <c r="O14" s="59">
        <v>403</v>
      </c>
      <c r="P14" s="29" t="s">
        <v>44</v>
      </c>
    </row>
    <row r="15" spans="1:16" ht="12.75" customHeight="1" x14ac:dyDescent="0.3">
      <c r="A15" s="14">
        <v>16</v>
      </c>
      <c r="B15" s="91" t="s">
        <v>17</v>
      </c>
      <c r="C15" s="72">
        <v>90</v>
      </c>
      <c r="D15" s="88"/>
      <c r="E15" s="51">
        <v>150</v>
      </c>
      <c r="F15" s="54">
        <v>140</v>
      </c>
      <c r="G15" s="54">
        <f t="shared" si="0"/>
        <v>10</v>
      </c>
      <c r="H15" s="54">
        <v>140</v>
      </c>
      <c r="I15" s="51"/>
      <c r="J15" s="47"/>
      <c r="K15" s="51"/>
      <c r="M15" s="19">
        <v>140</v>
      </c>
      <c r="N15" s="59">
        <f>M15*1.05</f>
        <v>147</v>
      </c>
      <c r="O15" s="59">
        <f>M15*1.1</f>
        <v>154</v>
      </c>
      <c r="P15" s="29"/>
    </row>
    <row r="16" spans="1:16" ht="12.75" customHeight="1" x14ac:dyDescent="0.3">
      <c r="A16" s="14">
        <v>17</v>
      </c>
      <c r="B16" s="91" t="s">
        <v>18</v>
      </c>
      <c r="C16" s="72">
        <v>115</v>
      </c>
      <c r="D16" s="88"/>
      <c r="E16" s="51">
        <v>152</v>
      </c>
      <c r="F16" s="54">
        <v>137</v>
      </c>
      <c r="G16" s="54">
        <f t="shared" si="0"/>
        <v>15</v>
      </c>
      <c r="H16" s="54">
        <v>51</v>
      </c>
      <c r="I16" s="51"/>
      <c r="J16" s="47"/>
      <c r="K16" s="51"/>
      <c r="M16" s="19">
        <v>137</v>
      </c>
      <c r="N16" s="59">
        <f>M16*1.05</f>
        <v>143.85</v>
      </c>
      <c r="O16" s="59">
        <f>M16*1.1</f>
        <v>150.70000000000002</v>
      </c>
      <c r="P16" s="29" t="s">
        <v>43</v>
      </c>
    </row>
    <row r="17" spans="1:16" ht="12.75" customHeight="1" x14ac:dyDescent="0.3">
      <c r="A17" s="14"/>
      <c r="B17" s="91" t="s">
        <v>37</v>
      </c>
      <c r="C17" s="72">
        <v>0</v>
      </c>
      <c r="D17" s="88"/>
      <c r="E17" s="18">
        <v>0</v>
      </c>
      <c r="F17" s="50">
        <v>375</v>
      </c>
      <c r="G17" s="69">
        <f t="shared" si="0"/>
        <v>-375</v>
      </c>
      <c r="H17" s="50" t="s">
        <v>85</v>
      </c>
      <c r="I17" s="18"/>
      <c r="J17" s="48"/>
      <c r="K17" s="18"/>
      <c r="M17" s="28">
        <v>100</v>
      </c>
      <c r="N17" s="77">
        <f>M17*1.05</f>
        <v>105</v>
      </c>
      <c r="O17" s="77">
        <v>110</v>
      </c>
      <c r="P17" s="29" t="s">
        <v>39</v>
      </c>
    </row>
    <row r="18" spans="1:16" ht="12.75" customHeight="1" x14ac:dyDescent="0.3">
      <c r="A18" s="14">
        <v>18</v>
      </c>
      <c r="B18" s="91" t="s">
        <v>26</v>
      </c>
      <c r="C18" s="72">
        <v>65</v>
      </c>
      <c r="D18" s="88"/>
      <c r="E18" s="51">
        <v>60</v>
      </c>
      <c r="F18" s="61" t="s">
        <v>80</v>
      </c>
      <c r="G18" s="55">
        <v>-182</v>
      </c>
      <c r="H18" s="61">
        <v>56</v>
      </c>
      <c r="I18" s="52"/>
      <c r="J18" s="89"/>
      <c r="K18" s="52"/>
      <c r="M18" s="19">
        <v>120</v>
      </c>
      <c r="N18" s="59">
        <f>M18*1.05</f>
        <v>126</v>
      </c>
      <c r="O18" s="59">
        <f>M18*1.1</f>
        <v>132</v>
      </c>
      <c r="P18" s="30" t="s">
        <v>81</v>
      </c>
    </row>
    <row r="19" spans="1:16" ht="12.75" customHeight="1" x14ac:dyDescent="0.3">
      <c r="A19" s="15">
        <v>19</v>
      </c>
      <c r="B19" s="91" t="s">
        <v>27</v>
      </c>
      <c r="C19" s="72">
        <v>0</v>
      </c>
      <c r="D19" s="88"/>
      <c r="E19" s="18">
        <v>0</v>
      </c>
      <c r="F19" s="50" t="s">
        <v>85</v>
      </c>
      <c r="G19" s="50" t="s">
        <v>85</v>
      </c>
      <c r="H19" s="50" t="s">
        <v>85</v>
      </c>
      <c r="I19" s="18"/>
      <c r="J19" s="48"/>
      <c r="K19" s="18"/>
      <c r="M19" s="19">
        <v>0</v>
      </c>
      <c r="N19" s="59">
        <v>0</v>
      </c>
      <c r="O19" s="59">
        <v>0</v>
      </c>
      <c r="P19" s="29"/>
    </row>
    <row r="20" spans="1:16" ht="12.75" customHeight="1" x14ac:dyDescent="0.3">
      <c r="A20" s="15">
        <v>20</v>
      </c>
      <c r="B20" s="91" t="s">
        <v>28</v>
      </c>
      <c r="C20" s="72">
        <v>100</v>
      </c>
      <c r="D20" s="88"/>
      <c r="E20" s="51">
        <v>100</v>
      </c>
      <c r="F20" s="54">
        <v>0</v>
      </c>
      <c r="G20" s="54">
        <f t="shared" ref="G20:G28" si="1">E20-F20</f>
        <v>100</v>
      </c>
      <c r="H20" s="54" t="s">
        <v>85</v>
      </c>
      <c r="I20" s="51">
        <v>278</v>
      </c>
      <c r="J20" s="47"/>
      <c r="K20" s="51">
        <v>378</v>
      </c>
      <c r="M20" s="19">
        <v>100</v>
      </c>
      <c r="N20" s="59">
        <f>M20*1.05</f>
        <v>105</v>
      </c>
      <c r="O20" s="59">
        <f>M20*1.1</f>
        <v>110.00000000000001</v>
      </c>
      <c r="P20" s="29" t="s">
        <v>106</v>
      </c>
    </row>
    <row r="21" spans="1:16" ht="12.75" customHeight="1" x14ac:dyDescent="0.3">
      <c r="A21" s="15">
        <v>21</v>
      </c>
      <c r="B21" s="91" t="s">
        <v>29</v>
      </c>
      <c r="C21" s="72">
        <v>50</v>
      </c>
      <c r="D21" s="88"/>
      <c r="E21" s="51">
        <v>50</v>
      </c>
      <c r="F21" s="54">
        <v>30</v>
      </c>
      <c r="G21" s="54">
        <f t="shared" si="1"/>
        <v>20</v>
      </c>
      <c r="H21" s="54">
        <v>30</v>
      </c>
      <c r="I21" s="51"/>
      <c r="J21" s="47"/>
      <c r="K21" s="51"/>
      <c r="M21" s="19">
        <v>50</v>
      </c>
      <c r="N21" s="59">
        <f>M21*1.05</f>
        <v>52.5</v>
      </c>
      <c r="O21" s="59">
        <f>M21*1.1</f>
        <v>55.000000000000007</v>
      </c>
      <c r="P21" s="29" t="s">
        <v>82</v>
      </c>
    </row>
    <row r="22" spans="1:16" ht="12.75" customHeight="1" x14ac:dyDescent="0.3">
      <c r="A22" s="15">
        <v>22</v>
      </c>
      <c r="B22" s="91" t="s">
        <v>19</v>
      </c>
      <c r="C22" s="72">
        <v>110</v>
      </c>
      <c r="D22" s="88"/>
      <c r="E22" s="18">
        <v>0</v>
      </c>
      <c r="F22" s="50">
        <v>60</v>
      </c>
      <c r="G22" s="69">
        <f t="shared" si="1"/>
        <v>-60</v>
      </c>
      <c r="H22" s="50">
        <v>35</v>
      </c>
      <c r="I22" s="18"/>
      <c r="J22" s="48"/>
      <c r="K22" s="18"/>
      <c r="M22" s="19">
        <v>205</v>
      </c>
      <c r="N22" s="59">
        <v>208</v>
      </c>
      <c r="O22" s="59">
        <v>211</v>
      </c>
      <c r="P22" s="29" t="s">
        <v>94</v>
      </c>
    </row>
    <row r="23" spans="1:16" ht="12.75" customHeight="1" x14ac:dyDescent="0.3">
      <c r="A23" s="15">
        <v>23</v>
      </c>
      <c r="B23" s="91" t="s">
        <v>20</v>
      </c>
      <c r="C23" s="72">
        <v>750</v>
      </c>
      <c r="D23" s="88"/>
      <c r="E23" s="51">
        <v>650</v>
      </c>
      <c r="F23" s="54">
        <v>660</v>
      </c>
      <c r="G23" s="54">
        <f t="shared" si="1"/>
        <v>-10</v>
      </c>
      <c r="H23" s="54">
        <v>660</v>
      </c>
      <c r="I23" s="51">
        <v>380</v>
      </c>
      <c r="J23" s="47"/>
      <c r="K23" s="51">
        <v>370</v>
      </c>
      <c r="M23" s="19">
        <v>660</v>
      </c>
      <c r="N23" s="59">
        <f>M23*1.05</f>
        <v>693</v>
      </c>
      <c r="O23" s="59">
        <f>M23*1.1</f>
        <v>726.00000000000011</v>
      </c>
      <c r="P23" s="29"/>
    </row>
    <row r="24" spans="1:16" ht="12.75" customHeight="1" x14ac:dyDescent="0.3">
      <c r="A24" s="15">
        <v>24</v>
      </c>
      <c r="B24" s="91" t="s">
        <v>4</v>
      </c>
      <c r="C24" s="72">
        <v>150</v>
      </c>
      <c r="D24" s="88"/>
      <c r="E24" s="51">
        <v>350</v>
      </c>
      <c r="F24" s="54">
        <v>250</v>
      </c>
      <c r="G24" s="54">
        <f t="shared" si="1"/>
        <v>100</v>
      </c>
      <c r="H24" s="54">
        <v>250</v>
      </c>
      <c r="I24" s="51"/>
      <c r="J24" s="47"/>
      <c r="K24" s="51">
        <v>100</v>
      </c>
      <c r="M24" s="19">
        <v>250</v>
      </c>
      <c r="N24" s="59">
        <f>M24*1.05</f>
        <v>262.5</v>
      </c>
      <c r="O24" s="59">
        <f>M24*1.1</f>
        <v>275</v>
      </c>
      <c r="P24" s="29"/>
    </row>
    <row r="25" spans="1:16" ht="12.75" customHeight="1" x14ac:dyDescent="0.3">
      <c r="A25" s="15">
        <v>25</v>
      </c>
      <c r="B25" s="91" t="s">
        <v>23</v>
      </c>
      <c r="C25" s="72">
        <v>290</v>
      </c>
      <c r="D25" s="88"/>
      <c r="E25" s="51">
        <v>300</v>
      </c>
      <c r="F25" s="54">
        <v>240</v>
      </c>
      <c r="G25" s="54">
        <f t="shared" si="1"/>
        <v>60</v>
      </c>
      <c r="H25" s="54">
        <v>80</v>
      </c>
      <c r="I25" s="51">
        <v>163</v>
      </c>
      <c r="J25" s="47"/>
      <c r="K25" s="51">
        <v>223</v>
      </c>
      <c r="M25" s="19">
        <v>80</v>
      </c>
      <c r="N25" s="59">
        <f>M25*1.05</f>
        <v>84</v>
      </c>
      <c r="O25" s="59">
        <f>M25*1.1</f>
        <v>88</v>
      </c>
      <c r="P25" s="29" t="s">
        <v>40</v>
      </c>
    </row>
    <row r="26" spans="1:16" ht="12.75" customHeight="1" x14ac:dyDescent="0.3">
      <c r="A26" s="15">
        <v>26</v>
      </c>
      <c r="B26" s="91" t="s">
        <v>25</v>
      </c>
      <c r="C26" s="72">
        <v>0</v>
      </c>
      <c r="D26" s="88"/>
      <c r="E26" s="51">
        <v>1140</v>
      </c>
      <c r="F26" s="54">
        <v>1250</v>
      </c>
      <c r="G26" s="54">
        <f t="shared" si="1"/>
        <v>-110</v>
      </c>
      <c r="H26" s="54">
        <v>1250</v>
      </c>
      <c r="I26" s="51"/>
      <c r="J26" s="47"/>
      <c r="K26" s="51"/>
      <c r="M26" s="31">
        <v>0</v>
      </c>
      <c r="N26" s="76">
        <v>0</v>
      </c>
      <c r="O26" s="76">
        <v>0</v>
      </c>
      <c r="P26" s="75" t="s">
        <v>42</v>
      </c>
    </row>
    <row r="27" spans="1:16" ht="12.75" customHeight="1" x14ac:dyDescent="0.3">
      <c r="A27" s="62">
        <v>27</v>
      </c>
      <c r="B27" s="92" t="s">
        <v>30</v>
      </c>
      <c r="C27" s="72">
        <v>180</v>
      </c>
      <c r="D27" s="88"/>
      <c r="E27" s="51">
        <v>500</v>
      </c>
      <c r="F27" s="68">
        <v>0</v>
      </c>
      <c r="G27" s="68">
        <f t="shared" si="1"/>
        <v>500</v>
      </c>
      <c r="H27" s="54" t="s">
        <v>85</v>
      </c>
      <c r="I27" s="51">
        <v>298.51</v>
      </c>
      <c r="J27" s="47"/>
      <c r="K27" s="51">
        <v>799</v>
      </c>
      <c r="M27" s="31">
        <v>0</v>
      </c>
      <c r="N27" s="76">
        <v>0</v>
      </c>
      <c r="O27" s="76">
        <v>0</v>
      </c>
      <c r="P27" s="75" t="s">
        <v>115</v>
      </c>
    </row>
    <row r="28" spans="1:16" ht="12.75" customHeight="1" x14ac:dyDescent="0.3">
      <c r="A28" s="64">
        <v>28</v>
      </c>
      <c r="B28" s="93" t="s">
        <v>21</v>
      </c>
      <c r="C28" s="72">
        <v>0</v>
      </c>
      <c r="D28" s="88"/>
      <c r="E28" s="51">
        <v>500</v>
      </c>
      <c r="F28" s="54">
        <v>551</v>
      </c>
      <c r="G28" s="54">
        <f t="shared" si="1"/>
        <v>-51</v>
      </c>
      <c r="H28" s="54" t="s">
        <v>85</v>
      </c>
      <c r="I28" s="51"/>
      <c r="J28" s="47"/>
      <c r="K28" s="51"/>
      <c r="M28" s="28">
        <v>51</v>
      </c>
      <c r="N28" s="77">
        <f>M28*1.05</f>
        <v>53.550000000000004</v>
      </c>
      <c r="O28" s="77">
        <f>M28*1.1</f>
        <v>56.1</v>
      </c>
      <c r="P28" s="30" t="s">
        <v>76</v>
      </c>
    </row>
    <row r="29" spans="1:16" ht="12.75" customHeight="1" x14ac:dyDescent="0.3">
      <c r="A29" s="112" t="s">
        <v>88</v>
      </c>
      <c r="B29" s="113"/>
      <c r="C29" s="72" t="s">
        <v>85</v>
      </c>
      <c r="D29" s="88"/>
      <c r="E29" s="51" t="s">
        <v>85</v>
      </c>
      <c r="F29" s="54" t="s">
        <v>85</v>
      </c>
      <c r="G29" s="54" t="s">
        <v>85</v>
      </c>
      <c r="H29" s="54" t="s">
        <v>85</v>
      </c>
      <c r="I29" s="51">
        <v>3936</v>
      </c>
      <c r="J29" s="47"/>
      <c r="K29" s="51">
        <v>3936</v>
      </c>
      <c r="M29" s="31" t="s">
        <v>85</v>
      </c>
      <c r="N29" s="76" t="s">
        <v>85</v>
      </c>
      <c r="O29" s="76" t="s">
        <v>85</v>
      </c>
      <c r="P29" s="30"/>
    </row>
    <row r="30" spans="1:16" ht="12.75" customHeight="1" x14ac:dyDescent="0.3">
      <c r="A30" s="112" t="s">
        <v>22</v>
      </c>
      <c r="B30" s="113"/>
      <c r="C30" s="72" t="s">
        <v>85</v>
      </c>
      <c r="D30" s="88"/>
      <c r="E30" s="51" t="s">
        <v>85</v>
      </c>
      <c r="F30" s="54" t="s">
        <v>85</v>
      </c>
      <c r="G30" s="54" t="s">
        <v>85</v>
      </c>
      <c r="H30" s="54" t="s">
        <v>85</v>
      </c>
      <c r="I30" s="51">
        <v>200</v>
      </c>
      <c r="J30" s="47"/>
      <c r="K30" s="51">
        <v>200</v>
      </c>
      <c r="M30" s="31" t="s">
        <v>85</v>
      </c>
      <c r="N30" s="76" t="s">
        <v>85</v>
      </c>
      <c r="O30" s="76" t="s">
        <v>85</v>
      </c>
      <c r="P30" s="30"/>
    </row>
    <row r="31" spans="1:16" ht="12.75" customHeight="1" x14ac:dyDescent="0.3">
      <c r="B31" s="63" t="s">
        <v>77</v>
      </c>
      <c r="C31" s="96">
        <f>SUM(C6:C28)</f>
        <v>5935</v>
      </c>
      <c r="D31" s="99"/>
      <c r="E31" s="22">
        <f>SUM(E6:E28)</f>
        <v>8324</v>
      </c>
      <c r="F31" s="56">
        <f>SUM(F6:F28)</f>
        <v>8494</v>
      </c>
      <c r="G31" s="22"/>
      <c r="H31" s="22">
        <f>SUM(H6:H30)</f>
        <v>4233</v>
      </c>
      <c r="I31" s="22">
        <f>SUM(I6:I30)</f>
        <v>5875.01</v>
      </c>
      <c r="J31" s="90"/>
      <c r="K31" s="22">
        <f>SUM(K6:K30)</f>
        <v>7046</v>
      </c>
      <c r="M31" s="20">
        <f>SUM(M6:M30)</f>
        <v>6257</v>
      </c>
      <c r="N31" s="78">
        <f>SUM(N6:N30)</f>
        <v>6551.25</v>
      </c>
      <c r="O31" s="78">
        <f>SUM(O6:O30)</f>
        <v>6845.5000000000009</v>
      </c>
    </row>
    <row r="32" spans="1:16" ht="12.75" customHeight="1" x14ac:dyDescent="0.3">
      <c r="B32" s="94" t="s">
        <v>3</v>
      </c>
      <c r="C32" s="97">
        <v>5748</v>
      </c>
      <c r="D32" s="99"/>
      <c r="E32" s="73">
        <v>6180</v>
      </c>
      <c r="F32" s="46"/>
      <c r="G32" s="46"/>
      <c r="H32" s="46"/>
      <c r="I32" s="46"/>
      <c r="J32" s="46"/>
      <c r="K32" s="46"/>
      <c r="M32" s="82">
        <f>M31-M33</f>
        <v>6019</v>
      </c>
      <c r="N32" s="83">
        <f>N31-N33</f>
        <v>6313.25</v>
      </c>
      <c r="O32" s="83">
        <f>O31-O33</f>
        <v>6607.5000000000009</v>
      </c>
    </row>
    <row r="33" spans="1:16" ht="12.75" customHeight="1" x14ac:dyDescent="0.3">
      <c r="B33" s="95" t="s">
        <v>41</v>
      </c>
      <c r="C33" s="73"/>
      <c r="D33" s="46"/>
      <c r="E33" s="73"/>
      <c r="F33" s="46"/>
      <c r="G33" s="46"/>
      <c r="H33" s="46"/>
      <c r="I33" s="46"/>
      <c r="J33" s="46"/>
      <c r="K33" s="46"/>
      <c r="M33" s="84">
        <v>238</v>
      </c>
      <c r="N33" s="85">
        <v>238</v>
      </c>
      <c r="O33" s="84">
        <v>238</v>
      </c>
      <c r="P33" s="29" t="s">
        <v>38</v>
      </c>
    </row>
    <row r="34" spans="1:16" ht="12.75" customHeight="1" x14ac:dyDescent="0.3">
      <c r="B34" s="60"/>
      <c r="C34" s="46"/>
      <c r="D34" s="46"/>
      <c r="E34" s="46"/>
      <c r="F34" s="46"/>
      <c r="G34" s="46"/>
      <c r="H34" s="46"/>
      <c r="I34" s="46"/>
      <c r="J34" s="46"/>
      <c r="K34" s="46"/>
      <c r="P34" s="29"/>
    </row>
    <row r="35" spans="1:16" ht="12.75" customHeight="1" x14ac:dyDescent="0.3">
      <c r="B35" s="67" t="s">
        <v>87</v>
      </c>
      <c r="C35" s="65"/>
      <c r="D35" s="65"/>
      <c r="E35" s="65"/>
      <c r="F35" s="46"/>
      <c r="G35" s="46"/>
      <c r="H35" s="66">
        <v>11954.19</v>
      </c>
      <c r="I35" s="46"/>
      <c r="J35" s="46"/>
      <c r="K35" s="46"/>
      <c r="P35" s="29"/>
    </row>
    <row r="36" spans="1:16" ht="12.75" customHeight="1" x14ac:dyDescent="0.3">
      <c r="B36" s="67" t="s">
        <v>99</v>
      </c>
      <c r="C36" s="65"/>
      <c r="D36" s="65"/>
      <c r="E36" s="65"/>
      <c r="F36" s="46"/>
      <c r="G36" s="102" t="s">
        <v>100</v>
      </c>
      <c r="H36" s="66">
        <v>7046</v>
      </c>
      <c r="I36" s="46"/>
      <c r="J36" s="46"/>
      <c r="K36" s="46"/>
      <c r="P36" s="29"/>
    </row>
    <row r="37" spans="1:16" ht="12.75" customHeight="1" thickBot="1" x14ac:dyDescent="0.35">
      <c r="B37" s="67" t="s">
        <v>110</v>
      </c>
      <c r="C37" s="65"/>
      <c r="D37" s="65"/>
      <c r="E37" s="65"/>
      <c r="F37" s="46"/>
      <c r="G37" s="102" t="s">
        <v>100</v>
      </c>
      <c r="H37" s="103">
        <v>4233</v>
      </c>
      <c r="I37" s="46"/>
      <c r="J37" s="46"/>
      <c r="K37" s="46"/>
      <c r="P37" s="29"/>
    </row>
    <row r="38" spans="1:16" ht="12.75" customHeight="1" thickBot="1" x14ac:dyDescent="0.35">
      <c r="B38" s="67" t="s">
        <v>111</v>
      </c>
      <c r="C38" s="65"/>
      <c r="D38" s="65"/>
      <c r="E38" s="65"/>
      <c r="F38" s="46"/>
      <c r="G38" s="102" t="s">
        <v>101</v>
      </c>
      <c r="H38" s="104">
        <f>H35-H36-H37</f>
        <v>675.19000000000051</v>
      </c>
      <c r="I38" s="98" t="s">
        <v>121</v>
      </c>
      <c r="J38" s="46"/>
      <c r="K38" s="46"/>
    </row>
    <row r="39" spans="1:16" ht="12.75" customHeight="1" x14ac:dyDescent="0.3">
      <c r="E39" s="23"/>
      <c r="F39" s="23"/>
      <c r="G39" s="23"/>
      <c r="H39" s="23"/>
      <c r="I39" s="23"/>
      <c r="J39" s="23"/>
      <c r="K39" s="23"/>
    </row>
    <row r="40" spans="1:16" ht="12.75" customHeight="1" x14ac:dyDescent="0.3">
      <c r="A40" s="7" t="s">
        <v>31</v>
      </c>
      <c r="C40" s="79">
        <v>134.6</v>
      </c>
      <c r="E40" s="80">
        <v>138.37</v>
      </c>
      <c r="F40" s="24"/>
      <c r="G40" s="24"/>
      <c r="H40" s="24"/>
      <c r="I40" s="24"/>
      <c r="J40" s="24"/>
      <c r="K40" s="24"/>
      <c r="M40" s="79">
        <v>138.37</v>
      </c>
      <c r="N40" s="79">
        <v>138.37</v>
      </c>
      <c r="O40" s="79">
        <v>138.37</v>
      </c>
      <c r="P40" s="29" t="s">
        <v>95</v>
      </c>
    </row>
    <row r="41" spans="1:16" ht="12.75" customHeight="1" x14ac:dyDescent="0.3">
      <c r="A41" s="2" t="s">
        <v>32</v>
      </c>
      <c r="C41" s="79">
        <v>42.72</v>
      </c>
      <c r="E41" s="81">
        <f>E32/E40</f>
        <v>44.662860446628606</v>
      </c>
      <c r="F41" s="25"/>
      <c r="G41" s="25"/>
      <c r="H41" s="25"/>
      <c r="I41" s="25"/>
      <c r="J41" s="25"/>
      <c r="K41" s="25"/>
      <c r="L41" s="8"/>
      <c r="M41" s="81">
        <f>M32/M40</f>
        <v>43.499313434993134</v>
      </c>
      <c r="N41" s="81">
        <f>N32/N40</f>
        <v>45.625858206258577</v>
      </c>
      <c r="O41" s="81">
        <f>O32/O40</f>
        <v>47.752402977524035</v>
      </c>
    </row>
    <row r="42" spans="1:16" ht="12.75" customHeight="1" x14ac:dyDescent="0.3">
      <c r="A42" s="2" t="s">
        <v>97</v>
      </c>
      <c r="C42" s="79"/>
      <c r="E42" s="81">
        <f>E41-C41</f>
        <v>1.9428604466286075</v>
      </c>
      <c r="F42" s="25"/>
      <c r="G42" s="25"/>
      <c r="H42" s="25"/>
      <c r="I42" s="25"/>
      <c r="J42" s="25"/>
      <c r="K42" s="25"/>
      <c r="M42" s="87">
        <f>M41-E41</f>
        <v>-1.1635470116354725</v>
      </c>
      <c r="N42" s="111">
        <f>N41-E41</f>
        <v>0.96299775962997103</v>
      </c>
      <c r="O42" s="81">
        <f>O41-E41</f>
        <v>3.0895425308954287</v>
      </c>
    </row>
    <row r="43" spans="1:16" ht="12.75" customHeight="1" x14ac:dyDescent="0.3">
      <c r="B43" s="26"/>
      <c r="E43" s="27"/>
      <c r="F43" s="27"/>
      <c r="G43" s="27"/>
      <c r="H43" s="27"/>
      <c r="I43" s="27"/>
      <c r="J43" s="27"/>
      <c r="K43" s="27"/>
      <c r="M43" s="58"/>
      <c r="N43" s="17" t="s">
        <v>108</v>
      </c>
      <c r="O43" s="100" t="s">
        <v>107</v>
      </c>
    </row>
    <row r="44" spans="1:16" ht="12.75" customHeight="1" x14ac:dyDescent="0.3"/>
    <row r="45" spans="1:16" ht="12.75" customHeight="1" x14ac:dyDescent="0.3">
      <c r="B45" s="16" t="s">
        <v>96</v>
      </c>
    </row>
    <row r="46" spans="1:16" ht="12.75" customHeight="1" x14ac:dyDescent="0.3">
      <c r="B46" s="101" t="s">
        <v>116</v>
      </c>
    </row>
    <row r="47" spans="1:16" ht="12.75" customHeight="1" x14ac:dyDescent="0.3">
      <c r="B47" s="101" t="s">
        <v>117</v>
      </c>
    </row>
    <row r="48" spans="1:16" ht="12.75" customHeight="1" x14ac:dyDescent="0.3">
      <c r="B48" s="101" t="s">
        <v>98</v>
      </c>
    </row>
    <row r="49" spans="2:2" ht="12.75" customHeight="1" x14ac:dyDescent="0.3">
      <c r="B49" s="101" t="s">
        <v>118</v>
      </c>
    </row>
    <row r="50" spans="2:2" ht="12.75" customHeight="1" x14ac:dyDescent="0.3"/>
    <row r="51" spans="2:2" ht="12.75" customHeight="1" x14ac:dyDescent="0.3"/>
    <row r="52" spans="2:2" ht="12.75" customHeight="1" x14ac:dyDescent="0.3"/>
    <row r="53" spans="2:2" ht="12.75" customHeight="1" x14ac:dyDescent="0.3"/>
    <row r="54" spans="2:2" ht="12.75" customHeight="1" x14ac:dyDescent="0.3"/>
    <row r="55" spans="2:2" ht="12.75" customHeight="1" x14ac:dyDescent="0.3"/>
    <row r="56" spans="2:2" ht="12.75" customHeight="1" x14ac:dyDescent="0.3"/>
    <row r="57" spans="2:2" ht="12.75" customHeight="1" x14ac:dyDescent="0.3"/>
    <row r="58" spans="2:2" ht="12.75" customHeight="1" x14ac:dyDescent="0.3"/>
    <row r="59" spans="2:2" ht="12.75" customHeight="1" x14ac:dyDescent="0.3"/>
    <row r="60" spans="2:2" ht="12.75" customHeight="1" x14ac:dyDescent="0.3"/>
    <row r="61" spans="2:2" ht="12.75" customHeight="1" x14ac:dyDescent="0.3"/>
    <row r="62" spans="2:2" ht="12.75" customHeight="1" x14ac:dyDescent="0.3"/>
    <row r="63" spans="2:2" ht="12.75" customHeight="1" x14ac:dyDescent="0.3"/>
    <row r="64" spans="2:2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</sheetData>
  <mergeCells count="9">
    <mergeCell ref="A29:B29"/>
    <mergeCell ref="A30:B30"/>
    <mergeCell ref="M2:O3"/>
    <mergeCell ref="M4:O4"/>
    <mergeCell ref="F3:F5"/>
    <mergeCell ref="I3:I5"/>
    <mergeCell ref="K3:K5"/>
    <mergeCell ref="H3:H5"/>
    <mergeCell ref="G3:G5"/>
  </mergeCells>
  <printOptions horizontalCentered="1"/>
  <pageMargins left="0.23622047244094491" right="0.23622047244094491" top="0.15748031496062992" bottom="0.15748031496062992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35F-F389-4CF0-B8F8-1F78762B3A7E}">
  <dimension ref="A1:D36"/>
  <sheetViews>
    <sheetView topLeftCell="A4" workbookViewId="0">
      <selection activeCell="D18" sqref="D18"/>
    </sheetView>
  </sheetViews>
  <sheetFormatPr defaultRowHeight="14.4" x14ac:dyDescent="0.3"/>
  <cols>
    <col min="1" max="1" width="27.5546875" customWidth="1"/>
    <col min="2" max="2" width="18.5546875" customWidth="1"/>
    <col min="3" max="3" width="17.21875" customWidth="1"/>
    <col min="4" max="4" width="17.88671875" customWidth="1"/>
    <col min="5" max="5" width="18" customWidth="1"/>
  </cols>
  <sheetData>
    <row r="1" spans="1:4" ht="57.6" x14ac:dyDescent="0.3">
      <c r="A1" s="106" t="s">
        <v>51</v>
      </c>
      <c r="B1" s="36" t="s">
        <v>49</v>
      </c>
      <c r="C1" s="36" t="s">
        <v>50</v>
      </c>
      <c r="D1" s="37" t="s">
        <v>72</v>
      </c>
    </row>
    <row r="2" spans="1:4" x14ac:dyDescent="0.3">
      <c r="A2" s="107" t="s">
        <v>56</v>
      </c>
      <c r="B2" s="108"/>
      <c r="C2" s="108"/>
      <c r="D2" s="109">
        <v>50</v>
      </c>
    </row>
    <row r="3" spans="1:4" x14ac:dyDescent="0.3">
      <c r="A3" s="105" t="s">
        <v>45</v>
      </c>
      <c r="B3" s="42">
        <v>150</v>
      </c>
      <c r="C3" s="42">
        <v>120</v>
      </c>
      <c r="D3" s="42">
        <f>B3+C3</f>
        <v>270</v>
      </c>
    </row>
    <row r="4" spans="1:4" x14ac:dyDescent="0.3">
      <c r="A4" s="32" t="s">
        <v>46</v>
      </c>
      <c r="B4" s="42">
        <v>470</v>
      </c>
      <c r="C4" s="42">
        <v>250</v>
      </c>
      <c r="D4" s="42">
        <f xml:space="preserve"> B4+C4</f>
        <v>720</v>
      </c>
    </row>
    <row r="5" spans="1:4" x14ac:dyDescent="0.3">
      <c r="A5" s="32" t="s">
        <v>47</v>
      </c>
      <c r="B5" s="42">
        <v>278</v>
      </c>
      <c r="C5" s="42">
        <v>100</v>
      </c>
      <c r="D5" s="42">
        <f t="shared" ref="D5:D10" si="0">B5+C5</f>
        <v>378</v>
      </c>
    </row>
    <row r="6" spans="1:4" x14ac:dyDescent="0.3">
      <c r="A6" s="32" t="s">
        <v>22</v>
      </c>
      <c r="B6" s="42">
        <v>200</v>
      </c>
      <c r="C6" s="42">
        <v>0</v>
      </c>
      <c r="D6" s="42">
        <f t="shared" si="0"/>
        <v>200</v>
      </c>
    </row>
    <row r="7" spans="1:4" x14ac:dyDescent="0.3">
      <c r="A7" s="32" t="s">
        <v>23</v>
      </c>
      <c r="B7" s="42">
        <v>163</v>
      </c>
      <c r="C7" s="42">
        <v>60</v>
      </c>
      <c r="D7" s="42">
        <f t="shared" si="0"/>
        <v>223</v>
      </c>
    </row>
    <row r="8" spans="1:4" x14ac:dyDescent="0.3">
      <c r="A8" s="32" t="s">
        <v>20</v>
      </c>
      <c r="B8" s="42">
        <v>380</v>
      </c>
      <c r="C8" s="42">
        <v>-10</v>
      </c>
      <c r="D8" s="42">
        <f t="shared" si="0"/>
        <v>370</v>
      </c>
    </row>
    <row r="9" spans="1:4" x14ac:dyDescent="0.3">
      <c r="A9" s="32" t="s">
        <v>24</v>
      </c>
      <c r="B9" s="42">
        <v>299</v>
      </c>
      <c r="C9" s="42">
        <v>500</v>
      </c>
      <c r="D9" s="42">
        <f t="shared" si="0"/>
        <v>799</v>
      </c>
    </row>
    <row r="10" spans="1:4" x14ac:dyDescent="0.3">
      <c r="A10" s="32" t="s">
        <v>48</v>
      </c>
      <c r="B10" s="42">
        <v>0</v>
      </c>
      <c r="C10" s="42">
        <v>0</v>
      </c>
      <c r="D10" s="42">
        <f t="shared" si="0"/>
        <v>0</v>
      </c>
    </row>
    <row r="11" spans="1:4" x14ac:dyDescent="0.3">
      <c r="A11" s="32" t="s">
        <v>105</v>
      </c>
      <c r="B11" s="42"/>
      <c r="C11" s="42"/>
      <c r="D11" s="42">
        <v>100</v>
      </c>
    </row>
    <row r="12" spans="1:4" x14ac:dyDescent="0.3">
      <c r="A12" s="33" t="s">
        <v>66</v>
      </c>
      <c r="B12" s="42">
        <v>0</v>
      </c>
      <c r="C12" s="42">
        <v>3936</v>
      </c>
      <c r="D12" s="42">
        <v>0</v>
      </c>
    </row>
    <row r="13" spans="1:4" ht="15" thickBot="1" x14ac:dyDescent="0.35">
      <c r="B13" s="45"/>
      <c r="C13" s="45"/>
      <c r="D13" s="110">
        <f>SUM(D2:D12)</f>
        <v>3110</v>
      </c>
    </row>
    <row r="14" spans="1:4" ht="15" thickTop="1" x14ac:dyDescent="0.3">
      <c r="A14" s="127" t="s">
        <v>52</v>
      </c>
      <c r="B14" s="128"/>
      <c r="C14" s="129"/>
      <c r="D14" s="34"/>
    </row>
    <row r="15" spans="1:4" x14ac:dyDescent="0.3">
      <c r="A15" s="124" t="s">
        <v>73</v>
      </c>
      <c r="B15" s="125"/>
      <c r="C15" s="126"/>
      <c r="D15" s="34"/>
    </row>
    <row r="16" spans="1:4" x14ac:dyDescent="0.3">
      <c r="A16" s="33" t="s">
        <v>1</v>
      </c>
      <c r="B16" s="33" t="s">
        <v>119</v>
      </c>
      <c r="C16" s="42">
        <v>1366</v>
      </c>
      <c r="D16" t="s">
        <v>120</v>
      </c>
    </row>
    <row r="17" spans="1:3" x14ac:dyDescent="0.3">
      <c r="A17" s="33" t="s">
        <v>53</v>
      </c>
      <c r="B17" s="33" t="s">
        <v>54</v>
      </c>
      <c r="C17" s="42">
        <v>180</v>
      </c>
    </row>
    <row r="18" spans="1:3" x14ac:dyDescent="0.3">
      <c r="A18" s="33" t="s">
        <v>55</v>
      </c>
      <c r="B18" s="33" t="s">
        <v>102</v>
      </c>
      <c r="C18" s="42">
        <v>105</v>
      </c>
    </row>
    <row r="19" spans="1:3" x14ac:dyDescent="0.3">
      <c r="A19" s="33" t="s">
        <v>104</v>
      </c>
      <c r="B19" s="33"/>
      <c r="C19" s="42">
        <v>30</v>
      </c>
    </row>
    <row r="20" spans="1:3" x14ac:dyDescent="0.3">
      <c r="A20" s="33" t="s">
        <v>17</v>
      </c>
      <c r="B20" s="33"/>
      <c r="C20" s="42">
        <v>140</v>
      </c>
    </row>
    <row r="21" spans="1:3" x14ac:dyDescent="0.3">
      <c r="A21" s="33" t="s">
        <v>57</v>
      </c>
      <c r="B21" s="33" t="s">
        <v>103</v>
      </c>
      <c r="C21" s="42">
        <v>51</v>
      </c>
    </row>
    <row r="22" spans="1:3" x14ac:dyDescent="0.3">
      <c r="A22" s="33" t="s">
        <v>58</v>
      </c>
      <c r="B22" s="33" t="s">
        <v>64</v>
      </c>
      <c r="C22" s="42">
        <v>56</v>
      </c>
    </row>
    <row r="23" spans="1:3" x14ac:dyDescent="0.3">
      <c r="A23" s="33" t="s">
        <v>60</v>
      </c>
      <c r="B23" s="33"/>
      <c r="C23" s="42">
        <v>30</v>
      </c>
    </row>
    <row r="24" spans="1:3" x14ac:dyDescent="0.3">
      <c r="A24" s="33" t="s">
        <v>63</v>
      </c>
      <c r="B24" s="33" t="s">
        <v>59</v>
      </c>
      <c r="C24" s="42">
        <v>35</v>
      </c>
    </row>
    <row r="25" spans="1:3" x14ac:dyDescent="0.3">
      <c r="A25" s="33" t="s">
        <v>61</v>
      </c>
      <c r="B25" s="33"/>
      <c r="C25" s="42">
        <v>660</v>
      </c>
    </row>
    <row r="26" spans="1:3" x14ac:dyDescent="0.3">
      <c r="A26" s="33" t="s">
        <v>4</v>
      </c>
      <c r="B26" s="33"/>
      <c r="C26" s="42">
        <v>250</v>
      </c>
    </row>
    <row r="27" spans="1:3" x14ac:dyDescent="0.3">
      <c r="A27" s="33" t="s">
        <v>23</v>
      </c>
      <c r="B27" s="33"/>
      <c r="C27" s="42">
        <v>80</v>
      </c>
    </row>
    <row r="28" spans="1:3" ht="15" thickBot="1" x14ac:dyDescent="0.35">
      <c r="A28" s="33" t="s">
        <v>62</v>
      </c>
      <c r="B28" s="33"/>
      <c r="C28" s="43">
        <v>1250</v>
      </c>
    </row>
    <row r="29" spans="1:3" ht="15" thickBot="1" x14ac:dyDescent="0.35">
      <c r="A29" s="38" t="s">
        <v>65</v>
      </c>
      <c r="B29" s="39"/>
      <c r="C29" s="44">
        <f>SUM(C16:C28)</f>
        <v>4233</v>
      </c>
    </row>
    <row r="30" spans="1:3" x14ac:dyDescent="0.3">
      <c r="A30" s="35" t="s">
        <v>67</v>
      </c>
      <c r="C30" s="45"/>
    </row>
    <row r="31" spans="1:3" x14ac:dyDescent="0.3">
      <c r="C31" s="45"/>
    </row>
    <row r="32" spans="1:3" x14ac:dyDescent="0.3">
      <c r="A32" s="33" t="s">
        <v>68</v>
      </c>
      <c r="B32" s="33"/>
      <c r="C32" s="42">
        <v>11954</v>
      </c>
    </row>
    <row r="33" spans="1:3" x14ac:dyDescent="0.3">
      <c r="A33" s="33" t="s">
        <v>71</v>
      </c>
      <c r="B33" s="33"/>
      <c r="C33" s="42">
        <v>238</v>
      </c>
    </row>
    <row r="34" spans="1:3" x14ac:dyDescent="0.3">
      <c r="A34" s="33" t="s">
        <v>69</v>
      </c>
      <c r="B34" s="33"/>
      <c r="C34" s="42">
        <v>7046</v>
      </c>
    </row>
    <row r="35" spans="1:3" ht="15" thickBot="1" x14ac:dyDescent="0.35">
      <c r="A35" s="33" t="s">
        <v>74</v>
      </c>
      <c r="B35" s="33"/>
      <c r="C35" s="42">
        <v>4233</v>
      </c>
    </row>
    <row r="36" spans="1:3" ht="15" thickBot="1" x14ac:dyDescent="0.35">
      <c r="A36" s="41" t="s">
        <v>70</v>
      </c>
      <c r="B36" s="40"/>
      <c r="C36" s="44">
        <f>C32+C33-C34-C35</f>
        <v>913</v>
      </c>
    </row>
  </sheetData>
  <mergeCells count="2">
    <mergeCell ref="A15:C15"/>
    <mergeCell ref="A14:C1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2023-24</vt:lpstr>
      <vt:lpstr>RESERVES BALANCES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kempl</dc:creator>
  <cp:lastModifiedBy>Kempley Parish Clerk</cp:lastModifiedBy>
  <cp:lastPrinted>2022-10-21T10:13:33Z</cp:lastPrinted>
  <dcterms:created xsi:type="dcterms:W3CDTF">2020-01-05T22:15:40Z</dcterms:created>
  <dcterms:modified xsi:type="dcterms:W3CDTF">2022-11-11T12:47:29Z</dcterms:modified>
</cp:coreProperties>
</file>